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tabRatio="922" activeTab="0"/>
  </bookViews>
  <sheets>
    <sheet name="Projeto padrão 110V" sheetId="1" r:id="rId1"/>
  </sheets>
  <externalReferences>
    <externalReference r:id="rId4"/>
  </externalReferences>
  <definedNames>
    <definedName name="_xlnm.Print_Area" localSheetId="0">'Projeto padrão 110V'!$B$4:$I$348</definedName>
  </definedNames>
  <calcPr fullCalcOnLoad="1"/>
</workbook>
</file>

<file path=xl/sharedStrings.xml><?xml version="1.0" encoding="utf-8"?>
<sst xmlns="http://schemas.openxmlformats.org/spreadsheetml/2006/main" count="1496" uniqueCount="929">
  <si>
    <t>ITEM</t>
  </si>
  <si>
    <t>m</t>
  </si>
  <si>
    <t>un</t>
  </si>
  <si>
    <t>LOUÇAS E METAIS</t>
  </si>
  <si>
    <t>ESQUADRIAS</t>
  </si>
  <si>
    <t>m²</t>
  </si>
  <si>
    <t>PINTURA</t>
  </si>
  <si>
    <t>Limpeza geral</t>
  </si>
  <si>
    <t>Ministério da Educação</t>
  </si>
  <si>
    <t xml:space="preserve">Planilha Orçamentária </t>
  </si>
  <si>
    <t>1.1</t>
  </si>
  <si>
    <t>1.2</t>
  </si>
  <si>
    <t>2.1</t>
  </si>
  <si>
    <t>2.2</t>
  </si>
  <si>
    <t>2.3</t>
  </si>
  <si>
    <t>3.1</t>
  </si>
  <si>
    <t>3.2</t>
  </si>
  <si>
    <t>4.1</t>
  </si>
  <si>
    <t>4.2</t>
  </si>
  <si>
    <t>5.1</t>
  </si>
  <si>
    <t>6.1</t>
  </si>
  <si>
    <t>6.2</t>
  </si>
  <si>
    <t>6.3</t>
  </si>
  <si>
    <t>6.4</t>
  </si>
  <si>
    <t>6.5</t>
  </si>
  <si>
    <t>6.7</t>
  </si>
  <si>
    <t>6.8</t>
  </si>
  <si>
    <t>6.9</t>
  </si>
  <si>
    <t>6.10</t>
  </si>
  <si>
    <t>6.11</t>
  </si>
  <si>
    <t>6.12</t>
  </si>
  <si>
    <t>7.1</t>
  </si>
  <si>
    <t>8.1</t>
  </si>
  <si>
    <t>9.1</t>
  </si>
  <si>
    <t>9.2</t>
  </si>
  <si>
    <t>9.3</t>
  </si>
  <si>
    <t>10.1</t>
  </si>
  <si>
    <t>11.1</t>
  </si>
  <si>
    <t>11.2</t>
  </si>
  <si>
    <t>11.3</t>
  </si>
  <si>
    <t>12.1</t>
  </si>
  <si>
    <t>12.2</t>
  </si>
  <si>
    <t>12.3</t>
  </si>
  <si>
    <t>14.1</t>
  </si>
  <si>
    <t>4.3</t>
  </si>
  <si>
    <t>DESCRIÇÃO DOS SERVIÇOS</t>
  </si>
  <si>
    <t>UNID.</t>
  </si>
  <si>
    <t>QUANT.</t>
  </si>
  <si>
    <t>PR. UNIT.(R$)</t>
  </si>
  <si>
    <t>VALOR (R$)</t>
  </si>
  <si>
    <t>1.0</t>
  </si>
  <si>
    <t xml:space="preserve">SERVIÇOS PRELIMINARES </t>
  </si>
  <si>
    <t>Subtotal item 1.0</t>
  </si>
  <si>
    <t>2.0</t>
  </si>
  <si>
    <t>Subtotal item 2.0</t>
  </si>
  <si>
    <t>3.0</t>
  </si>
  <si>
    <t>Subtotal item 3.0</t>
  </si>
  <si>
    <t>4.0</t>
  </si>
  <si>
    <t xml:space="preserve">SUPERESTRUTURA </t>
  </si>
  <si>
    <t>Subtotal item 4.0</t>
  </si>
  <si>
    <t>5.0</t>
  </si>
  <si>
    <t>Subtotal item 5.0</t>
  </si>
  <si>
    <t>6.0</t>
  </si>
  <si>
    <t>Subtotal item 6.0</t>
  </si>
  <si>
    <t>7.0</t>
  </si>
  <si>
    <t>Subtotal item 7.0</t>
  </si>
  <si>
    <t>8.0</t>
  </si>
  <si>
    <t>Subtotal item 8.0</t>
  </si>
  <si>
    <t>9.0</t>
  </si>
  <si>
    <t>Subtotal item 9.0</t>
  </si>
  <si>
    <t>10.0</t>
  </si>
  <si>
    <t>Subtotal item 10.0</t>
  </si>
  <si>
    <t>11.0</t>
  </si>
  <si>
    <t>Subtotal item 11.0</t>
  </si>
  <si>
    <t>12.0</t>
  </si>
  <si>
    <t>Subtotal item 12.0</t>
  </si>
  <si>
    <t>13.0</t>
  </si>
  <si>
    <t>Subtotal item 13.0</t>
  </si>
  <si>
    <t>14.0</t>
  </si>
  <si>
    <t>10.2</t>
  </si>
  <si>
    <t>10.3</t>
  </si>
  <si>
    <t>10.4</t>
  </si>
  <si>
    <t>10.5</t>
  </si>
  <si>
    <t>10.6</t>
  </si>
  <si>
    <t>13.4</t>
  </si>
  <si>
    <t>13.5</t>
  </si>
  <si>
    <t>m³</t>
  </si>
  <si>
    <t>Subtotal item 14.0</t>
  </si>
  <si>
    <t>Custo TOTAL com BDI incluso</t>
  </si>
  <si>
    <t>Placa de obra em chapa zincada, instalada</t>
  </si>
  <si>
    <t>Barracão para escritório de obra porte pequeno s=25,41m²</t>
  </si>
  <si>
    <t>1.3</t>
  </si>
  <si>
    <t>2.4</t>
  </si>
  <si>
    <t>Disjuntor termomagnetico monopolar 10 A, padrão DIN (linha branca)</t>
  </si>
  <si>
    <t>6.13</t>
  </si>
  <si>
    <t>11.5</t>
  </si>
  <si>
    <t>Rampa de acesso em concreto não estrutural</t>
  </si>
  <si>
    <t>10.7</t>
  </si>
  <si>
    <t>13.6</t>
  </si>
  <si>
    <t>13.7</t>
  </si>
  <si>
    <t>Chapisco em  parede com argamassa traço - 1:3 (cimento / areia)</t>
  </si>
  <si>
    <t>Chapisco em teto com argamassa traço - 1:3 (cimento / areia)</t>
  </si>
  <si>
    <t>Emboço  de parede, com argamassa traço - 1:2:9 (cimento / cal / areia), espessura 1,5 cm</t>
  </si>
  <si>
    <t>Reboco de parede, com argamassa traço - 1:2:6 (cimento / cal / areia), espessura 2,0 cm (massa única)</t>
  </si>
  <si>
    <t>Reboco de teto, com argamassa traço - 1:2:9 (cimento / cal / areia), espessura 1,5 cm</t>
  </si>
  <si>
    <t>Ligação provisória de energia elétrica em canteiro de obra</t>
  </si>
  <si>
    <t>1.4</t>
  </si>
  <si>
    <t>SINAPI</t>
  </si>
  <si>
    <t>PORTAS DE MADEIRA</t>
  </si>
  <si>
    <r>
      <t>Porta de abrir em madeira 0,80x2,10m ,</t>
    </r>
    <r>
      <rPr>
        <b/>
        <sz val="10"/>
        <rFont val="Arial"/>
        <family val="2"/>
      </rPr>
      <t xml:space="preserve"> PM1,</t>
    </r>
    <r>
      <rPr>
        <sz val="10"/>
        <rFont val="Arial"/>
        <family val="2"/>
      </rPr>
      <t xml:space="preserve"> incluso aduela 1A, alizar e dobradiça com aneis,conforme projeto de esquadrias</t>
    </r>
  </si>
  <si>
    <t>FERRAGENS E ACESSÓRIOS</t>
  </si>
  <si>
    <t>Fechadura de embutir completa, para portas de banheiro</t>
  </si>
  <si>
    <t>Fechadura de embutir completa, para portas externas</t>
  </si>
  <si>
    <t>PORTAS DE ALUMÍNIO</t>
  </si>
  <si>
    <r>
      <t xml:space="preserve">Porta de abrir de 0,80x2,10m em chapa de alumínio com vidro e veneziana- </t>
    </r>
    <r>
      <rPr>
        <b/>
        <sz val="10"/>
        <rFont val="Arial"/>
        <family val="2"/>
      </rPr>
      <t>PA1</t>
    </r>
    <r>
      <rPr>
        <sz val="10"/>
        <rFont val="Arial"/>
        <family val="2"/>
      </rPr>
      <t>, conforme projeto de esquadrias, inclusive ferragens</t>
    </r>
  </si>
  <si>
    <t>JANELAS DE ALUMÍNIO</t>
  </si>
  <si>
    <t>Tela de nylon de proteção- fixada na esquadria</t>
  </si>
  <si>
    <t>VIDROS</t>
  </si>
  <si>
    <t>Vidro liso comum incolor, espessura 6mm- fornecimento e instalação</t>
  </si>
  <si>
    <t>Vidro miniboreal incolor, espessura 6mm- fornecimento e instalação</t>
  </si>
  <si>
    <t>Bacia Sanitária Vogue Plus, Linha Conforto com abertura, cor Branco Gelo, código: P.51,  DECA, ou equivalente p/ de descarga, com acessórios, bolsa de borracha para ligacao, tubo pvc ligacao - fornecimento e instalacao</t>
  </si>
  <si>
    <t>Assento Poliéster com abertura frontal Vogue Plus, Linha Conforto, cor Branco Gelo,c código AP.52, DECA, ou equivalente</t>
  </si>
  <si>
    <t>MERCADO</t>
  </si>
  <si>
    <t>Ducha Higiênica com registro e derivação Izy, código 1984.C37. ACT.CR, DECA, ou equivalente</t>
  </si>
  <si>
    <t>Válvula de descarga: Base Hydra Max, código 4550.404 e acabamento Hydra Max, código 4900.C.MAX 1 ½”, acabamento cromado, DECA ou equivalente</t>
  </si>
  <si>
    <t>Lavatório Pequeno Ravena/Izy cor Branco Gelo, código: L.915, DECA, ou equivalente, sem coluna,(válvula, sifao e engate flexível cromados), exceto Torneira</t>
  </si>
  <si>
    <t>Torneira para lavatório de mesa bica baixa Izy, código 1193.C37, Deca ou equivalente</t>
  </si>
  <si>
    <t>Papeleira Metálica Linha Izy, código 2020.C37, DECA ou equivalente</t>
  </si>
  <si>
    <t>Barra de apoio, Linha conforto, código 2305.C, cor cromado, DECA ou equivalente</t>
  </si>
  <si>
    <t>Dispenser Toalha Linha Excellence, código 7007, Melhoramentos ou equivalente.</t>
  </si>
  <si>
    <t>Saboneteira Linha Excellence, código 7009, Melhoramentos ou equivalente</t>
  </si>
  <si>
    <t>Tanque Grande (40 L) cor Branco Gelo, código TQ.03, DECA, ou equivalente</t>
  </si>
  <si>
    <t>Torneira de parede de uso geral com arejador Izy, código 1155.C37, DECA, ou equivalente para jardim ou tanque, padrao alto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</si>
  <si>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</si>
  <si>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Torneira para cozinha de mesa bica móvel Izy, código 1167.C37, DECA, ou equivalente</t>
  </si>
  <si>
    <t>Torneira de parede de uso geral com bico para mangueira Izy, código 1153.C37, DECA, ou equivalente</t>
  </si>
  <si>
    <t>Bancada em granito cinza andorinha - espessura 2cm, conforme projeto</t>
  </si>
  <si>
    <t xml:space="preserve">Portas para armário de cozinha em mdf com revestimento em fórmica conforme projeto </t>
  </si>
  <si>
    <t>SISTEMA DE VEDAÇÃO VERTICAL INTERNO E EXTERNO (PAREDES)</t>
  </si>
  <si>
    <t xml:space="preserve">Impermeabilização com tinta betuminosa em fundações, baldrames </t>
  </si>
  <si>
    <t xml:space="preserve">Alvenaria de vedação de 1/2 vez em tijolos cerâmicos de 08 furos (dimensões nominais: 19x19x09); assentamento em argamassa no traço 1:2:8 (cimento, cal e areia) </t>
  </si>
  <si>
    <t>Encunhamento (aperto de alvenaria) em tijolo cerâmicos maciços 5x10x20cm 1 vez (esp. 20cm), assentamento c/ argamassa traço1:6 (cimento e areia)</t>
  </si>
  <si>
    <t xml:space="preserve">Estrutura de Madeira aparelhada com tesoura vão de 3,0 a 7,0 m para telha cerâmica </t>
  </si>
  <si>
    <t xml:space="preserve">Cumeeira com telha cerâmica emboçada com argamassa traço 1:2:8 </t>
  </si>
  <si>
    <t xml:space="preserve">SISTEMAS DE COBERTURA </t>
  </si>
  <si>
    <t>REVESTIMENTOS INTERNOS E EXTERNOS</t>
  </si>
  <si>
    <t xml:space="preserve">Revestimento cerâmico de paredes PEI IV- cerâmica 30 x 40 cm aplicado com argamassa industrializada- incl. rejunte - conforme projeto   </t>
  </si>
  <si>
    <t>Revestimento cerâmico de paredes PEI IV - cerâmica 10 x 10 cm aplicado com argamassa industrializada- incl. rejunte - conforme projeto</t>
  </si>
  <si>
    <t>SISTEMAS DE PISOS INTERNOS E EXTERNOS (PAVIMENTAÇÃO)</t>
  </si>
  <si>
    <t>Roda meio em madeira (largura=10cm)</t>
  </si>
  <si>
    <t xml:space="preserve">Camada impermeabilizadora e=5cm </t>
  </si>
  <si>
    <t xml:space="preserve">Camada regularizadora e=3cm </t>
  </si>
  <si>
    <t>Piso de cimento desempenado com juntas de dilatação</t>
  </si>
  <si>
    <t>Piso podotátil interno em borracha 30x30cm, assentamento com cola vinil (fornecimento e assentamento)</t>
  </si>
  <si>
    <t>Piso tátil de alerta/direcional em placas pré-moldadas - 5MPa</t>
  </si>
  <si>
    <t>C4623</t>
  </si>
  <si>
    <t xml:space="preserve">Soleira em granito cinza andorinha, L=15cm, E=2cm </t>
  </si>
  <si>
    <t>Peitoril em granito cinza, largura=17,00cm espessura variável e pingadeira</t>
  </si>
  <si>
    <t>PAVIMENTAÇÃO EXTERNA</t>
  </si>
  <si>
    <t xml:space="preserve">Emassamento de lajes internas com massa PVA - 02 demãos </t>
  </si>
  <si>
    <t xml:space="preserve">Pintura em latex PVA 02 demãos sobre lajes internas e externas </t>
  </si>
  <si>
    <t xml:space="preserve">Emassamento de paredes internas com massa PVA - 02 demãos </t>
  </si>
  <si>
    <t>Pintura em esmalte sintético 02 demãos em roda meio de madeira</t>
  </si>
  <si>
    <t>INSTALAÇÃO SANITÁRIA</t>
  </si>
  <si>
    <t>SISTEMA DE PROTEÇÃO CONTRA DESCARGAS ATMOSFÉRICAS (SPDA)</t>
  </si>
  <si>
    <t>SERVIÇOS FINAIS</t>
  </si>
  <si>
    <t>10.8</t>
  </si>
  <si>
    <t>MOVIMENTO DE TERRAS PARA FUNDAÇÕES</t>
  </si>
  <si>
    <t>16.1</t>
  </si>
  <si>
    <t>Tubo de Ferro Galvanizado Ø 3/4", inclusive conexões</t>
  </si>
  <si>
    <t>16.3</t>
  </si>
  <si>
    <t>CPU</t>
  </si>
  <si>
    <t>Fita anticorrosiva</t>
  </si>
  <si>
    <t>16.4</t>
  </si>
  <si>
    <t>Válvula esfera Ø 3/4" NPT 300</t>
  </si>
  <si>
    <t>Registro 1º Estágio c/ manômetro</t>
  </si>
  <si>
    <t>16.6</t>
  </si>
  <si>
    <t>Registro 2º Estágio c/ manômetro</t>
  </si>
  <si>
    <t>Registro do Regulador</t>
  </si>
  <si>
    <t>Manômetro NPT 1/4, 0 a 300 Psi</t>
  </si>
  <si>
    <t>INSTALAÇÃO DE GÁS COMBUSTÍVEL</t>
  </si>
  <si>
    <t>INSTALAÇÕES HIDRÁULICA</t>
  </si>
  <si>
    <t>SERVIÇOS COMPLEMENTARES</t>
  </si>
  <si>
    <t>CÓDIGO</t>
  </si>
  <si>
    <t>FONTE</t>
  </si>
  <si>
    <t xml:space="preserve">FUNDAÇÕES </t>
  </si>
  <si>
    <t>SISTEMA DE PROTEÇÃO CONTRA INCÊNCIO</t>
  </si>
  <si>
    <t>15.0</t>
  </si>
  <si>
    <t>16.0</t>
  </si>
  <si>
    <t>17.0</t>
  </si>
  <si>
    <t>18.0</t>
  </si>
  <si>
    <t>19.0</t>
  </si>
  <si>
    <t>20.0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</si>
  <si>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</si>
  <si>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</si>
  <si>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1.5</t>
  </si>
  <si>
    <t>1.6</t>
  </si>
  <si>
    <t>1.7</t>
  </si>
  <si>
    <t>SEINFRA</t>
  </si>
  <si>
    <t>C2849</t>
  </si>
  <si>
    <t>Instalações provisórias de esgoto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</si>
  <si>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</si>
  <si>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</si>
  <si>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</si>
  <si>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Aterro apiloado em camadas de 0,20 m com material argilo - arenoso (entre baldrames)</t>
  </si>
  <si>
    <t xml:space="preserve">CONCRETO ARMADO PARA FUNDAÇÕES </t>
  </si>
  <si>
    <t>Estaca a trado (broca) d=20 cm com concreto fck=15 Mpa (sem armação)</t>
  </si>
  <si>
    <t>CP</t>
  </si>
  <si>
    <t>Forma de madeira comum para Fundções  - reaproveitamento 5X</t>
  </si>
  <si>
    <t>Armação aço CA-50, Diam. 6,3 (1/4) á 12,5mm(1/2) -Fornecimento/corte perda de 10%) / dobra / colocação.</t>
  </si>
  <si>
    <t>kg</t>
  </si>
  <si>
    <t>Armação de aço  CA-60 Diam. 3,4 a 6,0mm-Fornecimento/corte perda de 10%) / dobra / colocação.</t>
  </si>
  <si>
    <t>Concreto para Fundação fck=25MPa, incluindo preparo, lançamento, adensamento.</t>
  </si>
  <si>
    <t>CONCRETO ARMADO PARA FUNDAÇÕES - VIGAS BALDRAMES</t>
  </si>
  <si>
    <t>Forma de madeira comum para Fundações  - reaproveitamento 5X</t>
  </si>
  <si>
    <t>5.2</t>
  </si>
  <si>
    <t>11.4</t>
  </si>
  <si>
    <t>Registro de gaveta bruto, Ø 1"</t>
  </si>
  <si>
    <t>Tubo PVC soldável Ø 25 mm, inclusive conexões</t>
  </si>
  <si>
    <t>Tubo PVC soldável Ø 40 mm, inclusive conexões</t>
  </si>
  <si>
    <t>Caixa Sifonada 100x100x50mm</t>
  </si>
  <si>
    <t>Tubo de PVC Série Normal 100mm, fornec. e instalação, inclusive conexões</t>
  </si>
  <si>
    <t>Tubo de PVC Série Normal 40mm, fornec. e instalação, inclusive conexões</t>
  </si>
  <si>
    <t>Tubo de PVC Série Normal 50mm , fornec. e instalação, inclusive conexões</t>
  </si>
  <si>
    <t>Caixa de inspeção em alvenaria de tijolo medindo 900x900x600mm , com tampão em ferro fundido</t>
  </si>
  <si>
    <t>Marcação no Piso - 1 x 1m para hidrante</t>
  </si>
  <si>
    <t>Placa de sinalização em pvc cod 13 - (316x158) Saída de emergência</t>
  </si>
  <si>
    <t>Placa de sinalização em pvc cod 17 - (316x158) Mensagem "Saída"</t>
  </si>
  <si>
    <t>Placa de sinalização em pvc cod 23 - (300x300) Extintor de Incêndio</t>
  </si>
  <si>
    <t>ELETRODUTOS E ACESSÓRIOS</t>
  </si>
  <si>
    <t>CABOS E FIOS (CONDUTORES)</t>
  </si>
  <si>
    <t>Condutor de cobre unipolar, isolação em PVC/70ºC, camada de proteção em PVC, não propagador de chamas, classe de tensão 750V, encordoamento classe 5, flexível, com as seguintes seções nominais:</t>
  </si>
  <si>
    <t>#2,5 mm²</t>
  </si>
  <si>
    <t>ILUMINAÇÃO E TOMADAS</t>
  </si>
  <si>
    <t>Interruptor simples 10 A, completa</t>
  </si>
  <si>
    <t>Interruptor três seções 10A por seção, completa</t>
  </si>
  <si>
    <t>4.4</t>
  </si>
  <si>
    <t>4.8</t>
  </si>
  <si>
    <t>7.2</t>
  </si>
  <si>
    <t>7.3</t>
  </si>
  <si>
    <t>9.4</t>
  </si>
  <si>
    <t>9.5</t>
  </si>
  <si>
    <t>9.6</t>
  </si>
  <si>
    <t>9.7</t>
  </si>
  <si>
    <t>9.8</t>
  </si>
  <si>
    <t>10.9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</si>
  <si>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</si>
  <si>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</si>
  <si>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</si>
  <si>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</si>
  <si>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</si>
  <si>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</si>
  <si>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</si>
  <si>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</si>
  <si>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</si>
  <si>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</si>
  <si>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</si>
  <si>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</si>
  <si>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13.1</t>
  </si>
  <si>
    <t>13.2</t>
  </si>
  <si>
    <t>13.3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</si>
  <si>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</si>
  <si>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</si>
  <si>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</si>
  <si>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</si>
  <si>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</si>
  <si>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</si>
  <si>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</si>
  <si>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</si>
  <si>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</si>
  <si>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</si>
  <si>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</si>
  <si>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</si>
  <si>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</si>
  <si>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</si>
  <si>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</si>
  <si>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</si>
  <si>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</si>
  <si>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</si>
  <si>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</si>
  <si>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</si>
  <si>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</si>
  <si>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</si>
  <si>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</si>
  <si>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</si>
  <si>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15.1</t>
  </si>
  <si>
    <t>15.2</t>
  </si>
  <si>
    <t>15.3</t>
  </si>
  <si>
    <t>15.4</t>
  </si>
  <si>
    <t>15.5</t>
  </si>
  <si>
    <t>15.6</t>
  </si>
  <si>
    <t>15.7</t>
  </si>
  <si>
    <t>15.8</t>
  </si>
  <si>
    <t>Subtotal item 15.0</t>
  </si>
  <si>
    <t>Subtotal item 16.0</t>
  </si>
  <si>
    <t>Subtotal item 17.0</t>
  </si>
  <si>
    <t>18.1</t>
  </si>
  <si>
    <t>Subtotal item 18.0</t>
  </si>
  <si>
    <t>19.1</t>
  </si>
  <si>
    <t>19.2</t>
  </si>
  <si>
    <t>19.3</t>
  </si>
  <si>
    <t>19.4</t>
  </si>
  <si>
    <t>Subtotal item 19.0</t>
  </si>
  <si>
    <t>20.1</t>
  </si>
  <si>
    <t>Subtotal item 20.0</t>
  </si>
  <si>
    <t>Conjunto de mastro para três bandeiras e pedestal</t>
  </si>
  <si>
    <t>C4065</t>
  </si>
  <si>
    <t>C1960</t>
  </si>
  <si>
    <t>QUADRO DE DISTRIBUIÇÃO</t>
  </si>
  <si>
    <t>#1,5 mm²</t>
  </si>
  <si>
    <t>17.1</t>
  </si>
  <si>
    <t>17.2</t>
  </si>
  <si>
    <t>17.3</t>
  </si>
  <si>
    <t>17.4</t>
  </si>
  <si>
    <t>17.5</t>
  </si>
  <si>
    <t>17.6</t>
  </si>
  <si>
    <t>17.7</t>
  </si>
  <si>
    <t>17.8</t>
  </si>
  <si>
    <t>17.10</t>
  </si>
  <si>
    <t>17.11</t>
  </si>
  <si>
    <t>17.12</t>
  </si>
  <si>
    <t>17.13</t>
  </si>
  <si>
    <t>17.14</t>
  </si>
  <si>
    <t>17.16</t>
  </si>
  <si>
    <t>17.17</t>
  </si>
  <si>
    <t>17.18</t>
  </si>
  <si>
    <t>17.19</t>
  </si>
  <si>
    <t>17.20</t>
  </si>
  <si>
    <t>17.21</t>
  </si>
  <si>
    <t>17.22</t>
  </si>
  <si>
    <t>Registro de gaveta bruto, Ø 1 1/2"</t>
  </si>
  <si>
    <t>Tubo PVC soldável Ø 20 mm, inclusive conexões</t>
  </si>
  <si>
    <t>Joelho PCV soldavel 90º agua fria 20mm</t>
  </si>
  <si>
    <t>Joelho PCV soldavel 90º agua fria 25mm</t>
  </si>
  <si>
    <t>Joelho PCV soldavel 90º agua fria 40mm</t>
  </si>
  <si>
    <t>Fossa séptica  (dimensões internas 3,00x1,70x1,50m)</t>
  </si>
  <si>
    <t>Sumidouro em alvenaria 3,00 x 3,00 x 4,50 m</t>
  </si>
  <si>
    <t>Ralo Seco PVC 100x100mm</t>
  </si>
  <si>
    <t>Joelho PCV 45º esgoto 40 mm</t>
  </si>
  <si>
    <t>Joelho PCV 90º esgoto 100 mm</t>
  </si>
  <si>
    <t>Junção PVC esgoto 100 x 100 mm</t>
  </si>
  <si>
    <t>Joelho PCV 90º esgoto 40 mm</t>
  </si>
  <si>
    <t>18.2</t>
  </si>
  <si>
    <t>18.3</t>
  </si>
  <si>
    <t>3.3</t>
  </si>
  <si>
    <t>3.4</t>
  </si>
  <si>
    <t>3.5</t>
  </si>
  <si>
    <t>3.6</t>
  </si>
  <si>
    <t>3.8</t>
  </si>
  <si>
    <t>3.9</t>
  </si>
  <si>
    <t>3.10</t>
  </si>
  <si>
    <t>3.11</t>
  </si>
  <si>
    <t>CONCRETO ARMADO  - VIGAS</t>
  </si>
  <si>
    <t>CONCRETO ARMADO - LAJES E PILARES</t>
  </si>
  <si>
    <t>Gradil  pré-fabricado</t>
  </si>
  <si>
    <t>19.6</t>
  </si>
  <si>
    <t>Cobertura em telha cerâmica tipo romana</t>
  </si>
  <si>
    <t>73938/2</t>
  </si>
  <si>
    <t>73938/7</t>
  </si>
  <si>
    <t>74223/1</t>
  </si>
  <si>
    <t>73906/3</t>
  </si>
  <si>
    <t>73910/5</t>
  </si>
  <si>
    <t>74139/2</t>
  </si>
  <si>
    <t>74068/6</t>
  </si>
  <si>
    <t>74069/1</t>
  </si>
  <si>
    <t>74238/2</t>
  </si>
  <si>
    <t>74164/4</t>
  </si>
  <si>
    <t>73942/2</t>
  </si>
  <si>
    <t>73994/1</t>
  </si>
  <si>
    <t>74254/2</t>
  </si>
  <si>
    <t>74138/2</t>
  </si>
  <si>
    <t>74138/3</t>
  </si>
  <si>
    <t>74202/1</t>
  </si>
  <si>
    <t>74200/1</t>
  </si>
  <si>
    <t>74000/1</t>
  </si>
  <si>
    <t>74130/1</t>
  </si>
  <si>
    <t>74130/2</t>
  </si>
  <si>
    <t>74130/3</t>
  </si>
  <si>
    <t>74130/5</t>
  </si>
  <si>
    <t>74131/4</t>
  </si>
  <si>
    <t>74234/1</t>
  </si>
  <si>
    <t>74180/1</t>
  </si>
  <si>
    <t>74181/1</t>
  </si>
  <si>
    <t>74183/1</t>
  </si>
  <si>
    <t>74184/1</t>
  </si>
  <si>
    <t>73965/10</t>
  </si>
  <si>
    <t>73750/1</t>
  </si>
  <si>
    <t>73954/2</t>
  </si>
  <si>
    <t>73955/2</t>
  </si>
  <si>
    <t>74134/2</t>
  </si>
  <si>
    <t>74065/1</t>
  </si>
  <si>
    <t>73924/2</t>
  </si>
  <si>
    <t>73829/1</t>
  </si>
  <si>
    <t>73927/8</t>
  </si>
  <si>
    <t>3.7</t>
  </si>
  <si>
    <t>4.5</t>
  </si>
  <si>
    <t>4.6</t>
  </si>
  <si>
    <t>5.3</t>
  </si>
  <si>
    <t>5.4</t>
  </si>
  <si>
    <t>C4070</t>
  </si>
  <si>
    <t>C2910</t>
  </si>
  <si>
    <t>C4513</t>
  </si>
  <si>
    <t>11.6</t>
  </si>
  <si>
    <t>C4442</t>
  </si>
  <si>
    <t>C4443</t>
  </si>
  <si>
    <t>C0778</t>
  </si>
  <si>
    <t>C2284</t>
  </si>
  <si>
    <t>16.2</t>
  </si>
  <si>
    <t>C2410</t>
  </si>
  <si>
    <t>16.5</t>
  </si>
  <si>
    <t>18.4</t>
  </si>
  <si>
    <t>C0671</t>
  </si>
  <si>
    <t>C4026</t>
  </si>
  <si>
    <t>18.5</t>
  </si>
  <si>
    <t>18.6</t>
  </si>
  <si>
    <t>18.7</t>
  </si>
  <si>
    <t>C0560</t>
  </si>
  <si>
    <t>18.8</t>
  </si>
  <si>
    <t>17.15</t>
  </si>
  <si>
    <t>Tomada para telefone</t>
  </si>
  <si>
    <t>15.9</t>
  </si>
  <si>
    <t>15.10</t>
  </si>
  <si>
    <t>Placa de sinalização em pvc cod 06 - (500x300)  Perigo Inflamável</t>
  </si>
  <si>
    <t>Placa de sinalização em pvc cod 01 - (500x300) Proibido fumar</t>
  </si>
  <si>
    <t>SINAP</t>
  </si>
  <si>
    <t>Luminárias 2x32W completa</t>
  </si>
  <si>
    <t>Disjuntor termomagnetico monopolar 25 A, padrão DIN (linha branca)</t>
  </si>
  <si>
    <t>17.9</t>
  </si>
  <si>
    <t>17.23</t>
  </si>
  <si>
    <t>17.24</t>
  </si>
  <si>
    <t>17.25</t>
  </si>
  <si>
    <t>17.26</t>
  </si>
  <si>
    <t>12.16</t>
  </si>
  <si>
    <t>12.17</t>
  </si>
  <si>
    <t>12.18</t>
  </si>
  <si>
    <t>Vergalhão CA - 25 # 10 mm2</t>
  </si>
  <si>
    <t>Conector mini-gar em bronze estanhado Tel-583</t>
  </si>
  <si>
    <t>Caixa de equalização de potências 200x200mm em aço com barramento Expessura  6 mm</t>
  </si>
  <si>
    <t>Haste tipo coopperweld 5/8" x 3,00m.</t>
  </si>
  <si>
    <t>Cordoalha de cobre nu 35 mm2</t>
  </si>
  <si>
    <t>Cordoalha de cobre nu 50 mm2</t>
  </si>
  <si>
    <t>Caixa de inspeção, PVC de 12", com tampa de aço galvanizado,conforme detalhe no projeto</t>
  </si>
  <si>
    <t>Conector  de bronze para haste de 5/8" e cabo de 50 mm²</t>
  </si>
  <si>
    <t>Sondagem do terreno</t>
  </si>
  <si>
    <t>4.7</t>
  </si>
  <si>
    <t>Obra: Projeto Padrão FNDE - 04 SALAS DE AULA</t>
  </si>
  <si>
    <r>
      <t>Porta de abrir em madeira 0,80x2,10m com Chapa metálica h=50cm, visor de vidro 20x110cm,</t>
    </r>
    <r>
      <rPr>
        <b/>
        <sz val="10"/>
        <rFont val="Arial"/>
        <family val="2"/>
      </rPr>
      <t xml:space="preserve"> PM2, </t>
    </r>
    <r>
      <rPr>
        <sz val="10"/>
        <rFont val="Arial"/>
        <family val="2"/>
      </rPr>
      <t>conforme projeto de esquadrias</t>
    </r>
  </si>
  <si>
    <r>
      <t xml:space="preserve">Janela de Alumínio, basculante 60x40cm, </t>
    </r>
    <r>
      <rPr>
        <b/>
        <sz val="10"/>
        <rFont val="Arial"/>
        <family val="2"/>
      </rPr>
      <t>JA-1</t>
    </r>
    <r>
      <rPr>
        <sz val="10"/>
        <rFont val="Arial"/>
        <family val="2"/>
      </rPr>
      <t>,conforme projeto de esquadrias, inclusive ferragens</t>
    </r>
  </si>
  <si>
    <r>
      <t xml:space="preserve">Janela de Alumínio, de abir 60x90cm, </t>
    </r>
    <r>
      <rPr>
        <b/>
        <sz val="10"/>
        <rFont val="Arial"/>
        <family val="2"/>
      </rPr>
      <t>JA-2</t>
    </r>
    <r>
      <rPr>
        <sz val="10"/>
        <rFont val="Arial"/>
        <family val="2"/>
      </rPr>
      <t>,conforme projeto de esquadrias, inclusive ferragens</t>
    </r>
  </si>
  <si>
    <r>
      <t xml:space="preserve">Janela de Alumínio, basculante 100x40cm, </t>
    </r>
    <r>
      <rPr>
        <b/>
        <sz val="10"/>
        <rFont val="Arial"/>
        <family val="2"/>
      </rPr>
      <t>JA-3</t>
    </r>
    <r>
      <rPr>
        <sz val="10"/>
        <rFont val="Arial"/>
        <family val="2"/>
      </rPr>
      <t>,conforme projeto de esquadrias, inclusive ferragens</t>
    </r>
  </si>
  <si>
    <r>
      <t xml:space="preserve">Janela de Alumínio, basculante 150x40cm, </t>
    </r>
    <r>
      <rPr>
        <b/>
        <sz val="10"/>
        <rFont val="Arial"/>
        <family val="2"/>
      </rPr>
      <t>JA-4</t>
    </r>
    <r>
      <rPr>
        <sz val="10"/>
        <rFont val="Arial"/>
        <family val="2"/>
      </rPr>
      <t>,conforme projeto de esquadrias, inclusive ferragens</t>
    </r>
  </si>
  <si>
    <r>
      <t xml:space="preserve">Janela de Alumínio, de correr 120x100cm, </t>
    </r>
    <r>
      <rPr>
        <b/>
        <sz val="10"/>
        <rFont val="Arial"/>
        <family val="2"/>
      </rPr>
      <t>JA-5</t>
    </r>
    <r>
      <rPr>
        <sz val="10"/>
        <rFont val="Arial"/>
        <family val="2"/>
      </rPr>
      <t>,conforme projeto de esquadrias, inclusive ferragens</t>
    </r>
  </si>
  <si>
    <r>
      <t xml:space="preserve">Janela de Alumínio, basculante 150x110cm, </t>
    </r>
    <r>
      <rPr>
        <b/>
        <sz val="10"/>
        <rFont val="Arial"/>
        <family val="2"/>
      </rPr>
      <t>JA-6</t>
    </r>
    <r>
      <rPr>
        <sz val="10"/>
        <rFont val="Arial"/>
        <family val="2"/>
      </rPr>
      <t>,conforme projeto de esquadrias, inclusive ferragens</t>
    </r>
  </si>
  <si>
    <r>
      <t xml:space="preserve">Janela de Alumínio, basculante 200x110cm, </t>
    </r>
    <r>
      <rPr>
        <b/>
        <sz val="10"/>
        <rFont val="Arial"/>
        <family val="2"/>
      </rPr>
      <t>JA-7</t>
    </r>
    <r>
      <rPr>
        <sz val="10"/>
        <rFont val="Arial"/>
        <family val="2"/>
      </rPr>
      <t>,conforme projeto de esquadrias, inclusive ferragens</t>
    </r>
  </si>
  <si>
    <r>
      <t>Janela de Alumínio, basculante 220X110cm,</t>
    </r>
    <r>
      <rPr>
        <b/>
        <sz val="10"/>
        <rFont val="Arial"/>
        <family val="2"/>
      </rPr>
      <t>JA-8,</t>
    </r>
    <r>
      <rPr>
        <sz val="10"/>
        <rFont val="Arial"/>
        <family val="2"/>
      </rPr>
      <t xml:space="preserve"> conforme projeto de esquadrias, inclusive ferragens</t>
    </r>
  </si>
  <si>
    <t>6.14</t>
  </si>
  <si>
    <t>6.15</t>
  </si>
  <si>
    <t>6.16</t>
  </si>
  <si>
    <t>6.17</t>
  </si>
  <si>
    <t>6.18</t>
  </si>
  <si>
    <t>6.19</t>
  </si>
  <si>
    <t>6.20</t>
  </si>
  <si>
    <r>
      <t xml:space="preserve">Porta de abrir em madeira 0,80x2,10m com Chapa metálica, </t>
    </r>
    <r>
      <rPr>
        <b/>
        <sz val="10"/>
        <rFont val="Arial"/>
        <family val="2"/>
      </rPr>
      <t xml:space="preserve">PM3, </t>
    </r>
    <r>
      <rPr>
        <sz val="10"/>
        <rFont val="Arial"/>
        <family val="2"/>
      </rPr>
      <t>conforme projeto de esquadrias</t>
    </r>
  </si>
  <si>
    <t>Piso cerâmico esmaltado PEI V - 40 x 40 cm  aplicado com argamassa industrializada - incl. rejunte - Branco antiderrapante - conforme projeto</t>
  </si>
  <si>
    <t xml:space="preserve">Piso cerâmico esmaltado PEI V - 40 x 40 cm  aplicado com argamassa industrializada - incl. rejunte - Cinza Antiderrapante - conforme projeto </t>
  </si>
  <si>
    <t>Bacia Sanitária Convencional com Caixa Acoplada, código Izy P.111, DECA, ou equivalente com acessórios- fornecimento e instalação</t>
  </si>
  <si>
    <t>Bacia Sanitária Convencional Izy, cor Branco Gelo, código P.11, DECA, ou equivalente</t>
  </si>
  <si>
    <t>Assento plástico Izy, Código AP.01, DECA</t>
  </si>
  <si>
    <t>Cuba de Embutir Oval cor Branco Gelo, código L.37, DECA, ou equivalente, em bancada  e complementos (válvula, sifao e engate flexível cromados), exceto torneira.</t>
  </si>
  <si>
    <t>Barra de apoio para lavatório " u ", Linha conforto, aço polido, DECA, ou equivalente</t>
  </si>
  <si>
    <t>14.16</t>
  </si>
  <si>
    <t>14.17</t>
  </si>
  <si>
    <t>14.18</t>
  </si>
  <si>
    <t>14.19</t>
  </si>
  <si>
    <t>14.20</t>
  </si>
  <si>
    <t>14.21</t>
  </si>
  <si>
    <t>14.22</t>
  </si>
  <si>
    <t xml:space="preserve">Chuveiro Maxi Ducha, LORENZETTI, com Mangueira plástica/desviador para duchas elétricas, cógigo 8010-A, LORENZETTI,  ou equivalente </t>
  </si>
  <si>
    <t>Cuba industrial 50x40 profundidade 30 – HIDRONOX, ou equivalente, com sifão em metal cromado 1.1/2x1.1/2", válvula em metal cromado tipo americana 3.1/2"x1.1/2" para pia - fornecimento e instalação</t>
  </si>
  <si>
    <t>Torneira elétrica LorenEasy, LORENZETTI ou equivalente</t>
  </si>
  <si>
    <t>14.23</t>
  </si>
  <si>
    <t>Caixa dágua metálica completa de 15.000l, inclusive base conforme projeto</t>
  </si>
  <si>
    <t>Verga 10X10CM em concreto pre-moldado FCK=20MPA</t>
  </si>
  <si>
    <t>Mictório com Sifão Integrado Branco Gelo, codigo M715, Deca ou equivalente</t>
  </si>
  <si>
    <t>14.24</t>
  </si>
  <si>
    <r>
      <t xml:space="preserve">Porta de abrir- Box  em madeira Laminado 0,60x1,60m, </t>
    </r>
    <r>
      <rPr>
        <b/>
        <sz val="10"/>
        <rFont val="Arial"/>
        <family val="2"/>
      </rPr>
      <t>PM6</t>
    </r>
    <r>
      <rPr>
        <sz val="10"/>
        <rFont val="Arial"/>
        <family val="2"/>
      </rPr>
      <t xml:space="preserve">, incluso marco, dobradiças e tarjeta tipo LIVRE/OCUPADOconforme projeto de esquadrias </t>
    </r>
  </si>
  <si>
    <r>
      <t xml:space="preserve">Porta de abrir-Box em madeiraLaminado 0,80x1,60m, </t>
    </r>
    <r>
      <rPr>
        <b/>
        <sz val="10"/>
        <rFont val="Arial"/>
        <family val="2"/>
      </rPr>
      <t>PM7</t>
    </r>
    <r>
      <rPr>
        <sz val="10"/>
        <rFont val="Arial"/>
        <family val="2"/>
      </rPr>
      <t>, incluso marco, dobradiças e tarjeta tipo LIVRE/OCUPADO, conforme projeto de esquadrias</t>
    </r>
  </si>
  <si>
    <r>
      <t>Janela de Alumínio, com veneziana fixa 200X60cm,</t>
    </r>
    <r>
      <rPr>
        <b/>
        <sz val="10"/>
        <rFont val="Arial"/>
        <family val="2"/>
      </rPr>
      <t>JA-9,</t>
    </r>
    <r>
      <rPr>
        <sz val="10"/>
        <rFont val="Arial"/>
        <family val="2"/>
      </rPr>
      <t xml:space="preserve"> conforme projeto de esquadrias, inclusive ferragens</t>
    </r>
  </si>
  <si>
    <t>6.21</t>
  </si>
  <si>
    <t>6.22</t>
  </si>
  <si>
    <t>6.23</t>
  </si>
  <si>
    <t>Prateleira, acabamento superior e banco em granito cinza andorinha - espessura 2cm, conforme projeto</t>
  </si>
  <si>
    <t>19.7</t>
  </si>
  <si>
    <t>Divisória de banheiros e sanitários em granito com espessura de 2cm polido assentado com argamassa traço 1:4</t>
  </si>
  <si>
    <t>10.10</t>
  </si>
  <si>
    <t>10.11</t>
  </si>
  <si>
    <t>Grama - fornecimento e plantio (inclusive camada de terra vegetal - 3,0 cm)</t>
  </si>
  <si>
    <t>Meio -fio (GUIA) de concreto premoldado</t>
  </si>
  <si>
    <t>Caixa de gordura sifonada, em alvenaria de tijolo, medindo 900x900x1200mm, com tampão em ferro fundido</t>
  </si>
  <si>
    <t>4.9</t>
  </si>
  <si>
    <t>Espelho cristal esp. 4mm sem moldura</t>
  </si>
  <si>
    <t>Lastro de brita para o estacionamento</t>
  </si>
  <si>
    <t>11.7</t>
  </si>
  <si>
    <t>Pintura em eslamte sintético 02 demãos em porta de madeira</t>
  </si>
  <si>
    <t>Pintura em esmalte acetinado 02 demãos para portão</t>
  </si>
  <si>
    <r>
      <t xml:space="preserve">Porta de Madeira - </t>
    </r>
    <r>
      <rPr>
        <b/>
        <sz val="10"/>
        <rFont val="Arial"/>
        <family val="2"/>
      </rPr>
      <t>PM4</t>
    </r>
    <r>
      <rPr>
        <sz val="10"/>
        <rFont val="Arial"/>
        <family val="2"/>
      </rPr>
      <t xml:space="preserve"> - 0,60x210 - com veneziana excluso ferragens, conforme projeto de esquadrias</t>
    </r>
  </si>
  <si>
    <r>
      <t xml:space="preserve">Porta de Madeira - </t>
    </r>
    <r>
      <rPr>
        <b/>
        <sz val="10"/>
        <rFont val="Arial"/>
        <family val="2"/>
      </rPr>
      <t>PM5</t>
    </r>
    <r>
      <rPr>
        <sz val="10"/>
        <rFont val="Arial"/>
        <family val="2"/>
      </rPr>
      <t xml:space="preserve"> - 0,80x210, com veneziana excluso ferragens, conforme projeto de esquadrias</t>
    </r>
  </si>
  <si>
    <t>19.8</t>
  </si>
  <si>
    <t>19.9</t>
  </si>
  <si>
    <t>19.10</t>
  </si>
  <si>
    <t>19.11</t>
  </si>
  <si>
    <t>Prateleira de madeira</t>
  </si>
  <si>
    <t>Portão em tela de arame galvanizado n.12 malha 2" e moldura em tubos de aço com duas folhas de abrir, incluso ferragens, 3m X 1,8m</t>
  </si>
  <si>
    <t>Portão de correr em tela de arame galvanizado n.12 malha 2" e moldura em tubos de aço, incluso ferragens, 3m X 1,8m</t>
  </si>
  <si>
    <t>Canaleta de concreto 20cm x 20cm com tampa com grelha de alumínio</t>
  </si>
  <si>
    <t>Terminal de Ventilação Série Normal 50mm</t>
  </si>
  <si>
    <t>15.11</t>
  </si>
  <si>
    <t>Cotovelo de ferro galvanizado Ø 3/4"</t>
  </si>
  <si>
    <t>6.24</t>
  </si>
  <si>
    <t>Junção PVC esgoto 40 mm</t>
  </si>
  <si>
    <t>Junção PVC esgoto 100 x 50 mm</t>
  </si>
  <si>
    <t>Registro de gaveta bruto, Ø 2"</t>
  </si>
  <si>
    <t>Tubo PVC soldável Ø 32 mm, inclusive conexões</t>
  </si>
  <si>
    <t>Joelho PCV soldavel 90º agua fria 32mm</t>
  </si>
  <si>
    <t>Tubo PVC soldável Ø 60 mm, inclusive conexões</t>
  </si>
  <si>
    <t>Te PVC soldavel com rosca agua fria 25mmX25mmX20mm</t>
  </si>
  <si>
    <t>Te PVC soldavel com rosca agua fria 25mmX25mmX32mm</t>
  </si>
  <si>
    <t>Te PVC soldavel com rosca agua fria 50mmX50mmX40mm</t>
  </si>
  <si>
    <t>Te PVC soldavel com rosca agua fria 60mmX60mmX25mm</t>
  </si>
  <si>
    <t>Te PVC soldavel com rosca agua fria 60mmX60mmX50mm</t>
  </si>
  <si>
    <t>Te PVC soldável agua fria 60mm</t>
  </si>
  <si>
    <t>Tubo PVC soldável Ø 50 mm, inclusive conexões</t>
  </si>
  <si>
    <t>Te PVC soldável agua fria 20mm</t>
  </si>
  <si>
    <t>12.19</t>
  </si>
  <si>
    <t>12.20</t>
  </si>
  <si>
    <t>12.21</t>
  </si>
  <si>
    <t>12.22</t>
  </si>
  <si>
    <t>12.23</t>
  </si>
  <si>
    <t>12.24</t>
  </si>
  <si>
    <t>12.25</t>
  </si>
  <si>
    <t>Registro de pressao com canopla Ø 3/4"</t>
  </si>
  <si>
    <t>Joelho PCV soldavel 90º agua fria 60mm</t>
  </si>
  <si>
    <t>Registro de gaveta bruto, Ø 2 1/2"</t>
  </si>
  <si>
    <t>Te PVC soldável agua fria 25mm</t>
  </si>
  <si>
    <t>Registro de gaveta bruto, Ø 1 1/4"</t>
  </si>
  <si>
    <t>Te PVC soldável agua fria 40mm</t>
  </si>
  <si>
    <t>12.26</t>
  </si>
  <si>
    <t>12.27</t>
  </si>
  <si>
    <t>Para-raios tipo Franklin</t>
  </si>
  <si>
    <t>#4 mm²</t>
  </si>
  <si>
    <t>#6 mm²</t>
  </si>
  <si>
    <t>#16 mm²</t>
  </si>
  <si>
    <t>#25 mm²</t>
  </si>
  <si>
    <t>#35 mm²</t>
  </si>
  <si>
    <t>Interruptor duas seções 10A por seção, completa</t>
  </si>
  <si>
    <t>Tomada universal, 2P+T, 10A/250v, cor branca, completa</t>
  </si>
  <si>
    <t>Tomada universal, 2P+T, 20A/250V, cor branca, completa</t>
  </si>
  <si>
    <t>Luminárias 2x16W completa</t>
  </si>
  <si>
    <t>#70 mm²</t>
  </si>
  <si>
    <t>#95 mm²</t>
  </si>
  <si>
    <t>#185 mm²</t>
  </si>
  <si>
    <t>Disjuntor bipolar termomagnetico 10 A - 5 kA</t>
  </si>
  <si>
    <t>Disjuntor bipolar termomagnetico 13 A - 5 kA</t>
  </si>
  <si>
    <t>Disjuntor bipolar termomagnetico 20 A - 5 kA</t>
  </si>
  <si>
    <t>Disjuntor bipolar termomagnetico 10 A - 4.5 kA</t>
  </si>
  <si>
    <t>Disjuntor bipolar termomagnetico 16 A - 4.5 kA</t>
  </si>
  <si>
    <t>Disjuntor bipolar termomagnetico 70 A - 4.5 kA</t>
  </si>
  <si>
    <t>Disjuntor bipolar termomagnetico 80 A - 4.5 kA</t>
  </si>
  <si>
    <t>Disjuntor tripolar termomagnetico 225A</t>
  </si>
  <si>
    <t>Dispositivo de proteção contra surto</t>
  </si>
  <si>
    <t>Caixa de passagem PVC 4x2" - fornecimento e instalação</t>
  </si>
  <si>
    <t>Caixa de passagem PVC 4x4" - fornecimento e instalação</t>
  </si>
  <si>
    <t>Caixa de passagem PVC 3" octogonal</t>
  </si>
  <si>
    <t>Eletroduto PVC rígido roscavel, Ø50mm (DN 2"), inclusive conexões</t>
  </si>
  <si>
    <t>Eletroduto PVC rígido roscavel, Ø40mm (DN 1 1/2"), inclusive conexões</t>
  </si>
  <si>
    <t>Eletroduto PVC rígido roscavel, Ø75mm (DN 3"), inclusive conexões</t>
  </si>
  <si>
    <t>Eletroduto PVC flexível corrugado reforçado, Ø25mm (DN 1"), inclusive conexões</t>
  </si>
  <si>
    <t>Eletroduto PVC flexível corrugado reforçado, Ø20mm (DN 3/4"), inclusive conexões</t>
  </si>
  <si>
    <t>Luva de aço galvanizado 1.1/2" - fornecimento e instalação</t>
  </si>
  <si>
    <t>Luva de aço galvanizado 1/2" - fornecimento e instalação</t>
  </si>
  <si>
    <t>Curva de aço galvanizado 1.1/4" - fornecimento e instalação</t>
  </si>
  <si>
    <t>Curva 45º PVC rosqueavel 1.1/2"</t>
  </si>
  <si>
    <t>Curva 90º PVC rosqueavel 1/2"</t>
  </si>
  <si>
    <t>Canaleta PVC 80x80cm</t>
  </si>
  <si>
    <t>Placa cega 2x4"</t>
  </si>
  <si>
    <t>Interruptor simples com uma tomada</t>
  </si>
  <si>
    <t>Disjuntor termomagnetico monopolar 50 A, padrão DIN (linha branca)</t>
  </si>
  <si>
    <t>Disjuntor termomagnetico monopolar 63 A, padrão DIN (linha branca)</t>
  </si>
  <si>
    <t>Projetor de aluminio com lampada de vapor metálico de 150W - fornecimento e instalação</t>
  </si>
  <si>
    <t>Quadro de distribuição de embutir, sem barramento, para 15 disjuntores padrão europeu (linha branca), exclusive disjuntores</t>
  </si>
  <si>
    <t>Quadro de medição fornecimento e instalação</t>
  </si>
  <si>
    <t>Abrigo para Central de GLP, em concreto</t>
  </si>
  <si>
    <t xml:space="preserve">Armação em tela de aço 4,2mm, malha 15x15cm </t>
  </si>
  <si>
    <t>15.12</t>
  </si>
  <si>
    <t>Tubo de PVC Série Normal 150mm , fornec. e instalação, inclusive conexões</t>
  </si>
  <si>
    <t>13.18</t>
  </si>
  <si>
    <t>Eletroduto PVC rígido roscavel, Ø125mm (DN 5"), inclusive conexões</t>
  </si>
  <si>
    <t>Eletroduto PVC rígido roscavel, Ø150mm (DN 6"), inclusive conexões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</si>
  <si>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</si>
  <si>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</si>
  <si>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</si>
  <si>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</si>
  <si>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</si>
  <si>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</si>
  <si>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</si>
  <si>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</si>
  <si>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</si>
  <si>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</si>
  <si>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</si>
  <si>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</si>
  <si>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</si>
  <si>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</si>
  <si>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</si>
  <si>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</si>
  <si>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</si>
  <si>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</si>
  <si>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</si>
  <si>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</si>
  <si>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</si>
  <si>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</si>
  <si>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</si>
  <si>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</si>
  <si>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</si>
  <si>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17.52</t>
  </si>
  <si>
    <t>17.53</t>
  </si>
  <si>
    <t>17.54</t>
  </si>
  <si>
    <t>17.55</t>
  </si>
  <si>
    <t>17.56</t>
  </si>
  <si>
    <t>17.57</t>
  </si>
  <si>
    <t>Caixa de passagem 30x30 para telefone</t>
  </si>
  <si>
    <t xml:space="preserve">IMPERMEABILIZAÇÃO </t>
  </si>
  <si>
    <t>Cabo CCI-50  2 pares</t>
  </si>
  <si>
    <t>Cabo CCE-50 2 pares</t>
  </si>
  <si>
    <t>Quadro de destribuiçãopara telefone - fornecimento e instalação</t>
  </si>
  <si>
    <t>INSTALAÇÕES ELÉTRICAS E TELEFÔNICAS 110V</t>
  </si>
  <si>
    <t>Caixa de passagem 40x40 com tampa</t>
  </si>
  <si>
    <t>3.12</t>
  </si>
  <si>
    <t>3.13</t>
  </si>
  <si>
    <t>3.14</t>
  </si>
  <si>
    <t>3.15</t>
  </si>
  <si>
    <t>CONCRETO ARMADO PARA FUNDAÇÕES - BASE CAIXA D´ÁGUA</t>
  </si>
  <si>
    <t>Concreto para Estrutura fck=25MPa, incluindo preparo, lançamento, adensamento.</t>
  </si>
  <si>
    <t>Laje pré-moldada para forro</t>
  </si>
  <si>
    <t>Pintura em latex acrílico 02 demãos sobre paredes internas e externas</t>
  </si>
  <si>
    <t>1 - Esta planilha orçamentária refere-se  ao projeto básico da Escola de 04 salas de aula.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</si>
  <si>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>Forma de madeira comum para estrutura de concreto  - reaproveitamento 5X</t>
  </si>
  <si>
    <t>04 Salas de Aula - 110V</t>
  </si>
  <si>
    <t>BDI : 27,7 %</t>
  </si>
  <si>
    <t>1.8</t>
  </si>
  <si>
    <t>73822/2</t>
  </si>
  <si>
    <t>Limpeza de terreno com remoção de camada vegetal</t>
  </si>
  <si>
    <t>280,00</t>
  </si>
  <si>
    <t>LOCACAO CONVENCIONAL DE OBRA, UTILIZANDO GABARITO DE TÁBUAS CORRIDAS PONTALETADAS A CADA 2,00M -  2 UTILIZAÇÕES. AF_10/2018</t>
  </si>
  <si>
    <t>76,55</t>
  </si>
  <si>
    <t>66,30</t>
  </si>
  <si>
    <t>4,97</t>
  </si>
  <si>
    <t>40,20</t>
  </si>
  <si>
    <t>12,56</t>
  </si>
  <si>
    <t>73992/1/SEIL</t>
  </si>
  <si>
    <t>I0812</t>
  </si>
  <si>
    <t>HIDROMETRO UNIJATO, VAZAO MAXIMA DE 1,5 M3/H, DE 1/2"</t>
  </si>
  <si>
    <t>LASTRO DE CONCRETO MAGRO, APLICADO EM BLOCOS DE COROAMENTO OU SAPATAS, ESPESSURA DE 3 CM. AF_08/2017</t>
  </si>
  <si>
    <t>92801</t>
  </si>
  <si>
    <t>CORTE E DOBRA DE AÇO CA-50, DIÂMETRO DE 6,3 MM, UTILIZADO EM LAJE. AF_12/2015</t>
  </si>
  <si>
    <t>5,81</t>
  </si>
  <si>
    <t>92800</t>
  </si>
  <si>
    <t>CORTE E DOBRA DE AÇO CA-60, DIÂMETRO DE 5,0 MM, UTILIZADO EM LAJE. AF_12/2015</t>
  </si>
  <si>
    <t>6,17</t>
  </si>
  <si>
    <t>96558</t>
  </si>
  <si>
    <t>CONCRETAGEM DE SAPATAS, FCK 30 MPA, COM USO DE BOMBA  LANÇAMENTO, ADENSAMENTO E ACABAMENTO. AF_11/2016</t>
  </si>
  <si>
    <t>323,19</t>
  </si>
  <si>
    <t>96557</t>
  </si>
  <si>
    <t>317,07</t>
  </si>
  <si>
    <t>92804</t>
  </si>
  <si>
    <t>4,90</t>
  </si>
  <si>
    <t>92916</t>
  </si>
  <si>
    <t>ARMAÇÃO DE ESTRUTURAS DE CONCRETO ARMADO, EXCETO VIGAS, PILARES, LAJES E FUNDAÇÕES, UTILIZANDO AÇO CA-50 DE 6,3 MM - MONTAGEM. AF_12/2015</t>
  </si>
  <si>
    <t>9,55</t>
  </si>
  <si>
    <t>94964</t>
  </si>
  <si>
    <t>CONCRETO FCK = 20MPA, TRAÇO 1:2,7:3 (CIMENTO/ AREIA MÉDIA/ BRITA 1)  - PREPARO MECÂNICO COM BETONEIRA 400 L. AF_07/2016</t>
  </si>
  <si>
    <t>287,41</t>
  </si>
  <si>
    <t>98230</t>
  </si>
  <si>
    <t>ESTACA BROCA DE CONCRETO, DIÂMETRO DE 30 CM, PROFUNDIDADE DE ATÉ 3 M, ESCAVAÇÃO MANUAL COM TRADO CONCHA, NÃO ARMADA. AF_03/2018</t>
  </si>
  <si>
    <t>89,06</t>
  </si>
  <si>
    <t>279,15</t>
  </si>
  <si>
    <t>66,55</t>
  </si>
  <si>
    <t>4,71</t>
  </si>
  <si>
    <t>22,03</t>
  </si>
  <si>
    <t>351,32</t>
  </si>
  <si>
    <t>335,27</t>
  </si>
  <si>
    <t>617,30</t>
  </si>
  <si>
    <t>66,59</t>
  </si>
  <si>
    <t>50,29</t>
  </si>
  <si>
    <t>202,73</t>
  </si>
  <si>
    <t>44,42</t>
  </si>
  <si>
    <t>25,12</t>
  </si>
  <si>
    <t>43,61</t>
  </si>
  <si>
    <t>3,39</t>
  </si>
  <si>
    <t>7,11</t>
  </si>
  <si>
    <t>26,05</t>
  </si>
  <si>
    <t>35,98</t>
  </si>
  <si>
    <t>45,19</t>
  </si>
  <si>
    <t>7,18</t>
  </si>
  <si>
    <t>509,50</t>
  </si>
  <si>
    <t>64,14</t>
  </si>
  <si>
    <t>31,02</t>
  </si>
  <si>
    <t>15,46</t>
  </si>
  <si>
    <t>12,13</t>
  </si>
  <si>
    <t>58,52</t>
  </si>
  <si>
    <t>9,40</t>
  </si>
  <si>
    <t>20,43</t>
  </si>
  <si>
    <t>23,36</t>
  </si>
  <si>
    <t>25,20</t>
  </si>
  <si>
    <t>57,24</t>
  </si>
  <si>
    <t>67,94</t>
  </si>
  <si>
    <t>77,84</t>
  </si>
  <si>
    <t>97,87</t>
  </si>
  <si>
    <t>169,14</t>
  </si>
  <si>
    <t>21,80</t>
  </si>
  <si>
    <t>36,96</t>
  </si>
  <si>
    <t>47,22</t>
  </si>
  <si>
    <t>54,16</t>
  </si>
  <si>
    <t>14,37</t>
  </si>
  <si>
    <t>28,38</t>
  </si>
  <si>
    <t>90,78</t>
  </si>
  <si>
    <t>89448</t>
  </si>
  <si>
    <t>89449</t>
  </si>
  <si>
    <t>89450</t>
  </si>
  <si>
    <t>89355</t>
  </si>
  <si>
    <t>89356</t>
  </si>
  <si>
    <t>89357</t>
  </si>
  <si>
    <t>17,48</t>
  </si>
  <si>
    <t>94672</t>
  </si>
  <si>
    <t>94676</t>
  </si>
  <si>
    <t>26,83</t>
  </si>
  <si>
    <t>94674</t>
  </si>
  <si>
    <t>13,36</t>
  </si>
  <si>
    <t>94680</t>
  </si>
  <si>
    <t>101,81</t>
  </si>
  <si>
    <t>89395</t>
  </si>
  <si>
    <t>13,12</t>
  </si>
  <si>
    <t>89393</t>
  </si>
  <si>
    <t>10,77</t>
  </si>
  <si>
    <t>89628</t>
  </si>
  <si>
    <t>118,05</t>
  </si>
  <si>
    <t>89623</t>
  </si>
  <si>
    <t>38,65</t>
  </si>
  <si>
    <t>89482</t>
  </si>
  <si>
    <t>20,65</t>
  </si>
  <si>
    <t>89710</t>
  </si>
  <si>
    <t>9,65</t>
  </si>
  <si>
    <t>89800</t>
  </si>
  <si>
    <t>15,48</t>
  </si>
  <si>
    <t>20,69</t>
  </si>
  <si>
    <t>89712</t>
  </si>
  <si>
    <t>89711</t>
  </si>
  <si>
    <t>14,46</t>
  </si>
  <si>
    <t>89849</t>
  </si>
  <si>
    <t>36,77</t>
  </si>
  <si>
    <t>89726</t>
  </si>
  <si>
    <t>5,37</t>
  </si>
  <si>
    <t>89724</t>
  </si>
  <si>
    <t>6,74</t>
  </si>
  <si>
    <t>89744</t>
  </si>
  <si>
    <t>15,94</t>
  </si>
  <si>
    <t>89783</t>
  </si>
  <si>
    <t>8,55</t>
  </si>
  <si>
    <t>89797</t>
  </si>
  <si>
    <t>28,07</t>
  </si>
  <si>
    <t>74166/1</t>
  </si>
  <si>
    <t>184,10</t>
  </si>
  <si>
    <t>98106</t>
  </si>
  <si>
    <t>822,88</t>
  </si>
  <si>
    <t>98084</t>
  </si>
  <si>
    <t>5.285,95</t>
  </si>
  <si>
    <t>798,96</t>
  </si>
  <si>
    <t>70,64</t>
  </si>
  <si>
    <t>114,86</t>
  </si>
  <si>
    <t>171,90</t>
  </si>
  <si>
    <t>306,25</t>
  </si>
  <si>
    <t>24,46</t>
  </si>
  <si>
    <t>464,13</t>
  </si>
  <si>
    <t>86938</t>
  </si>
  <si>
    <t>245,57</t>
  </si>
  <si>
    <t>86906</t>
  </si>
  <si>
    <t>37,90</t>
  </si>
  <si>
    <t>95544</t>
  </si>
  <si>
    <t>45,31</t>
  </si>
  <si>
    <t>43,62</t>
  </si>
  <si>
    <t>125,72</t>
  </si>
  <si>
    <t>95547</t>
  </si>
  <si>
    <t>49,56</t>
  </si>
  <si>
    <t>67,76</t>
  </si>
  <si>
    <t>501,50</t>
  </si>
  <si>
    <t>74,96</t>
  </si>
  <si>
    <t>86936</t>
  </si>
  <si>
    <t>86908</t>
  </si>
  <si>
    <t>192,21</t>
  </si>
  <si>
    <t>112,49</t>
  </si>
  <si>
    <t>66,69</t>
  </si>
  <si>
    <t>41,82</t>
  </si>
  <si>
    <t>8,02</t>
  </si>
  <si>
    <t>6,73</t>
  </si>
  <si>
    <t>5,67</t>
  </si>
  <si>
    <t>28,78</t>
  </si>
  <si>
    <t>20,44</t>
  </si>
  <si>
    <t>EXTINTOR DE PQS 4KG - FORNECIMENTO E INSTALACAO</t>
  </si>
  <si>
    <t>138,66</t>
  </si>
  <si>
    <t>LUMINARIA DE EMERGENCIA 30 LEDS, POTENCIA 2 W, BATERIA DE LITIO, AUTONOMIA DE 6 HORAS</t>
  </si>
  <si>
    <t>28,45</t>
  </si>
  <si>
    <t>29,89</t>
  </si>
  <si>
    <t>QUADRO DE DISTRIBUICAO DE ENERGIA DE EMBUTIR, EM CHAPA METALICA, PARA 18 DISJUNTORES TERMOMAGNETICOS MONOPOLARES, COM BARRAMENTO TRIFASICO E NEUTRO, FORNECIMENTO E INSTALACAO</t>
  </si>
  <si>
    <t>341,69</t>
  </si>
  <si>
    <t>252,67</t>
  </si>
  <si>
    <t>98,04</t>
  </si>
  <si>
    <t>14,30</t>
  </si>
  <si>
    <t>22,16</t>
  </si>
  <si>
    <t>67,02</t>
  </si>
  <si>
    <t>65,67</t>
  </si>
  <si>
    <t>125,04</t>
  </si>
  <si>
    <t>74130/7</t>
  </si>
  <si>
    <t>930,10</t>
  </si>
  <si>
    <t>91844</t>
  </si>
  <si>
    <t>4,86</t>
  </si>
  <si>
    <t>91846</t>
  </si>
  <si>
    <t>6,72</t>
  </si>
  <si>
    <t>91869</t>
  </si>
  <si>
    <t>11,49</t>
  </si>
  <si>
    <t>93008</t>
  </si>
  <si>
    <t>10,92</t>
  </si>
  <si>
    <t>93010</t>
  </si>
  <si>
    <t>21,71</t>
  </si>
  <si>
    <t>7,32</t>
  </si>
  <si>
    <t>4,00</t>
  </si>
  <si>
    <t>95756</t>
  </si>
  <si>
    <t>14,21</t>
  </si>
  <si>
    <t>95753</t>
  </si>
  <si>
    <t>5,92</t>
  </si>
  <si>
    <t>15,42</t>
  </si>
  <si>
    <t>92871</t>
  </si>
  <si>
    <t>13,44</t>
  </si>
  <si>
    <t>83368</t>
  </si>
  <si>
    <t>984,91</t>
  </si>
  <si>
    <t>91942</t>
  </si>
  <si>
    <t>26,66</t>
  </si>
  <si>
    <t>91939</t>
  </si>
  <si>
    <t>21,94</t>
  </si>
  <si>
    <t>91937</t>
  </si>
  <si>
    <t>8,46</t>
  </si>
  <si>
    <t>1,30</t>
  </si>
  <si>
    <t>1,81</t>
  </si>
  <si>
    <t>2,59</t>
  </si>
  <si>
    <t>3,54</t>
  </si>
  <si>
    <t>12,86</t>
  </si>
  <si>
    <t>17,69</t>
  </si>
  <si>
    <t>36,51</t>
  </si>
  <si>
    <t>47,86</t>
  </si>
  <si>
    <t>93,75</t>
  </si>
  <si>
    <t>98262</t>
  </si>
  <si>
    <t>3,14</t>
  </si>
  <si>
    <t>7,40</t>
  </si>
  <si>
    <t>12,82</t>
  </si>
  <si>
    <t>91953</t>
  </si>
  <si>
    <t>20,38</t>
  </si>
  <si>
    <t>91959</t>
  </si>
  <si>
    <t>32,24</t>
  </si>
  <si>
    <t>91967</t>
  </si>
  <si>
    <t>44,09</t>
  </si>
  <si>
    <t>92023</t>
  </si>
  <si>
    <t>36,14</t>
  </si>
  <si>
    <t>1,95</t>
  </si>
  <si>
    <t>73953/8</t>
  </si>
  <si>
    <t>169,23</t>
  </si>
  <si>
    <t>73953/4</t>
  </si>
  <si>
    <t>129,06</t>
  </si>
  <si>
    <t>46,45</t>
  </si>
  <si>
    <t>22,82</t>
  </si>
  <si>
    <t>8260</t>
  </si>
  <si>
    <t>3.759,77</t>
  </si>
  <si>
    <t>4,37</t>
  </si>
  <si>
    <t>96985</t>
  </si>
  <si>
    <t>38,62</t>
  </si>
  <si>
    <t>96973</t>
  </si>
  <si>
    <t>36,53</t>
  </si>
  <si>
    <t>96974</t>
  </si>
  <si>
    <t>46,08</t>
  </si>
  <si>
    <t>156,62</t>
  </si>
  <si>
    <t>19,84</t>
  </si>
  <si>
    <t>440,25</t>
  </si>
  <si>
    <t>60,86</t>
  </si>
  <si>
    <t>85096</t>
  </si>
  <si>
    <t>326,52</t>
  </si>
  <si>
    <t>85180</t>
  </si>
  <si>
    <t>11,97</t>
  </si>
  <si>
    <t>719,96</t>
  </si>
  <si>
    <t>2,49</t>
  </si>
  <si>
    <t>87496</t>
  </si>
  <si>
    <t>67,22</t>
  </si>
  <si>
    <t>87781</t>
  </si>
  <si>
    <t>51,49</t>
  </si>
  <si>
    <t>90407</t>
  </si>
  <si>
    <t>36,90</t>
  </si>
  <si>
    <t>43,34</t>
  </si>
  <si>
    <t>88477</t>
  </si>
  <si>
    <t>18,84</t>
  </si>
  <si>
    <t>89442</t>
  </si>
  <si>
    <t>17,28</t>
  </si>
  <si>
    <t>89445</t>
  </si>
  <si>
    <t>28,82</t>
  </si>
  <si>
    <t>89626</t>
  </si>
  <si>
    <t>72,19</t>
  </si>
  <si>
    <t>97536</t>
  </si>
  <si>
    <t>39,08</t>
  </si>
  <si>
    <t>68066</t>
  </si>
  <si>
    <t>115,81</t>
  </si>
  <si>
    <t>COT</t>
  </si>
  <si>
    <t>C1577</t>
  </si>
  <si>
    <t>C2832</t>
  </si>
  <si>
    <t>I7382</t>
  </si>
  <si>
    <t>I8526</t>
  </si>
  <si>
    <t>I1905</t>
  </si>
  <si>
    <t>I1275</t>
  </si>
  <si>
    <t>G0167</t>
  </si>
  <si>
    <t>I9096</t>
  </si>
  <si>
    <t>92259</t>
  </si>
  <si>
    <t>C4642</t>
  </si>
  <si>
    <t>SEM BDI</t>
  </si>
  <si>
    <t>COM BDI</t>
  </si>
  <si>
    <t>Obs: foi usado a tabela do SINAPI de outubro de 2018, Sinapi com desoneração e com o BDI de 27,7% no custo unitário dos serviços.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</si>
</sst>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.##000##"/>
    <numFmt numFmtId="179" formatCode="##.##000"/>
    <numFmt numFmtId="180" formatCode="_(* #,##0.000_);_(* \(#,##0.000\);_(* &quot;-&quot;??_);_(@_)"/>
    <numFmt numFmtId="181" formatCode="_(* #,##0.0000_);_(* \(#,##0.000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Ativado&quot;;&quot;Ativado&quot;;&quot;Desativado&quot;"/>
    <numFmt numFmtId="190" formatCode="#,##0.00&quot; &quot;;&quot; (&quot;#,##0.00&quot;)&quot;;&quot; -&quot;#&quot; &quot;;@&quot; &quot;"/>
    <numFmt numFmtId="191" formatCode="#,##0.00&quot; &quot;;&quot;-&quot;#,##0.00&quot; &quot;;&quot; -&quot;#&quot; &quot;;@&quot; &quot;"/>
    <numFmt numFmtId="192" formatCode="[$R$-416]&quot; &quot;#,##0.00;[Red]&quot;-&quot;[$R$-416]&quot; &quot;#,##0.00"/>
    <numFmt numFmtId="193" formatCode="00\-00\-00"/>
    <numFmt numFmtId="194" formatCode="&quot;R$ &quot;#,##0.00"/>
    <numFmt numFmtId="195" formatCode="#,##0.00;[Red]#,##0.00"/>
    <numFmt numFmtId="196" formatCode="#,##0.00\ ;[Red]\(#,##0.00\)"/>
    <numFmt numFmtId="197" formatCode="&quot;R$&quot;\ #,##0.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0"/>
      <name val="Courier New"/>
      <family val="3"/>
    </font>
    <font>
      <sz val="10"/>
      <name val="Arial1"/>
      <family val="0"/>
    </font>
    <font>
      <sz val="8"/>
      <name val="Calibri"/>
      <family val="2"/>
    </font>
    <font>
      <sz val="8"/>
      <color indexed="8"/>
      <name val="Arial"/>
      <family val="2"/>
    </font>
    <font>
      <sz val="11.5"/>
      <name val="Arial"/>
      <family val="2"/>
    </font>
    <font>
      <sz val="10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0"/>
      <color rgb="FF000000"/>
      <name val="Arial1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0" borderId="0" applyNumberFormat="0" applyBorder="0" applyProtection="0">
      <alignment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 applyNumberFormat="0" applyBorder="0" applyProtection="0">
      <alignment/>
    </xf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190" fontId="33" fillId="0" borderId="0" applyBorder="0" applyProtection="0">
      <alignment/>
    </xf>
    <xf numFmtId="190" fontId="33" fillId="0" borderId="0" applyBorder="0" applyProtection="0">
      <alignment/>
    </xf>
    <xf numFmtId="0" fontId="4" fillId="0" borderId="0">
      <alignment/>
      <protection/>
    </xf>
    <xf numFmtId="0" fontId="33" fillId="0" borderId="0" applyNumberFormat="0" applyBorder="0" applyProtection="0">
      <alignment/>
    </xf>
    <xf numFmtId="0" fontId="40" fillId="0" borderId="0" applyNumberFormat="0" applyBorder="0" applyProtection="0">
      <alignment/>
    </xf>
    <xf numFmtId="191" fontId="40" fillId="0" borderId="0" applyBorder="0" applyProtection="0">
      <alignment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Border="0" applyProtection="0">
      <alignment/>
    </xf>
    <xf numFmtId="192" fontId="45" fillId="0" borderId="0" applyBorder="0" applyProtection="0">
      <alignment/>
    </xf>
    <xf numFmtId="0" fontId="46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3" fillId="0" borderId="0" applyBorder="0" applyProtection="0">
      <alignment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33" borderId="0" xfId="60" applyFont="1" applyFill="1" applyBorder="1" applyAlignment="1">
      <alignment horizontal="left" vertical="center"/>
      <protection/>
    </xf>
    <xf numFmtId="0" fontId="1" fillId="33" borderId="0" xfId="60" applyFont="1" applyFill="1" applyBorder="1" applyAlignment="1">
      <alignment horizontal="center"/>
      <protection/>
    </xf>
    <xf numFmtId="0" fontId="0" fillId="33" borderId="0" xfId="60" applyFont="1" applyFill="1" applyBorder="1" applyAlignment="1">
      <alignment horizontal="left" vertical="center" wrapText="1"/>
      <protection/>
    </xf>
    <xf numFmtId="0" fontId="0" fillId="33" borderId="0" xfId="60" applyFont="1" applyFill="1" applyBorder="1" applyAlignment="1">
      <alignment horizontal="center" vertical="center" wrapText="1"/>
      <protection/>
    </xf>
    <xf numFmtId="177" fontId="0" fillId="33" borderId="0" xfId="84" applyFont="1" applyFill="1" applyBorder="1" applyAlignment="1">
      <alignment horizontal="center" vertical="center" wrapText="1"/>
    </xf>
    <xf numFmtId="177" fontId="0" fillId="33" borderId="0" xfId="84" applyFont="1" applyFill="1" applyBorder="1" applyAlignment="1">
      <alignment vertical="center" wrapText="1"/>
    </xf>
    <xf numFmtId="0" fontId="0" fillId="33" borderId="0" xfId="60" applyFont="1" applyFill="1" applyBorder="1" applyAlignment="1">
      <alignment vertical="center" wrapText="1"/>
      <protection/>
    </xf>
    <xf numFmtId="0" fontId="1" fillId="33" borderId="0" xfId="60" applyFont="1" applyFill="1" applyBorder="1" applyAlignment="1">
      <alignment vertical="center"/>
      <protection/>
    </xf>
    <xf numFmtId="0" fontId="0" fillId="33" borderId="0" xfId="60" applyFont="1" applyFill="1" applyAlignment="1">
      <alignment horizontal="center" vertical="center"/>
      <protection/>
    </xf>
    <xf numFmtId="0" fontId="0" fillId="33" borderId="0" xfId="60" applyFont="1" applyFill="1" applyAlignment="1">
      <alignment horizontal="center"/>
      <protection/>
    </xf>
    <xf numFmtId="0" fontId="0" fillId="33" borderId="0" xfId="60" applyFont="1" applyFill="1" applyAlignment="1">
      <alignment horizontal="left" vertical="center"/>
      <protection/>
    </xf>
    <xf numFmtId="177" fontId="0" fillId="33" borderId="0" xfId="84" applyFont="1" applyFill="1" applyAlignment="1">
      <alignment horizontal="center" vertical="center"/>
    </xf>
    <xf numFmtId="177" fontId="0" fillId="33" borderId="0" xfId="84" applyFont="1" applyFill="1" applyAlignment="1">
      <alignment vertical="center"/>
    </xf>
    <xf numFmtId="0" fontId="0" fillId="33" borderId="0" xfId="60" applyFont="1" applyFill="1" applyAlignment="1">
      <alignment vertical="center"/>
      <protection/>
    </xf>
    <xf numFmtId="0" fontId="1" fillId="34" borderId="10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/>
      <protection/>
    </xf>
    <xf numFmtId="0" fontId="1" fillId="0" borderId="10" xfId="60" applyFont="1" applyFill="1" applyBorder="1" applyAlignment="1">
      <alignment horizontal="left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177" fontId="1" fillId="0" borderId="10" xfId="84" applyFont="1" applyFill="1" applyBorder="1" applyAlignment="1">
      <alignment horizontal="center" vertical="center"/>
    </xf>
    <xf numFmtId="177" fontId="1" fillId="0" borderId="10" xfId="84" applyFont="1" applyFill="1" applyBorder="1" applyAlignment="1">
      <alignment vertical="center"/>
    </xf>
    <xf numFmtId="0" fontId="1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 applyBorder="1" applyAlignment="1">
      <alignment horizontal="left" vertical="center"/>
      <protection/>
    </xf>
    <xf numFmtId="177" fontId="1" fillId="0" borderId="0" xfId="84" applyFont="1" applyFill="1" applyBorder="1" applyAlignment="1">
      <alignment horizontal="center" vertical="center"/>
    </xf>
    <xf numFmtId="177" fontId="1" fillId="0" borderId="0" xfId="84" applyFont="1" applyFill="1" applyBorder="1" applyAlignment="1">
      <alignment vertical="center"/>
    </xf>
    <xf numFmtId="0" fontId="0" fillId="0" borderId="11" xfId="60" applyFont="1" applyFill="1" applyBorder="1" applyAlignment="1">
      <alignment vertical="center"/>
      <protection/>
    </xf>
    <xf numFmtId="49" fontId="1" fillId="35" borderId="12" xfId="60" applyNumberFormat="1" applyFont="1" applyFill="1" applyBorder="1" applyAlignment="1">
      <alignment horizontal="center" vertical="center"/>
      <protection/>
    </xf>
    <xf numFmtId="49" fontId="1" fillId="35" borderId="13" xfId="60" applyNumberFormat="1" applyFont="1" applyFill="1" applyBorder="1" applyAlignment="1">
      <alignment horizontal="center" vertical="center"/>
      <protection/>
    </xf>
    <xf numFmtId="49" fontId="1" fillId="35" borderId="13" xfId="60" applyNumberFormat="1" applyFont="1" applyFill="1" applyBorder="1" applyAlignment="1">
      <alignment horizontal="left" vertical="center"/>
      <protection/>
    </xf>
    <xf numFmtId="177" fontId="1" fillId="35" borderId="14" xfId="84" applyFont="1" applyFill="1" applyBorder="1" applyAlignment="1">
      <alignment horizontal="center" vertical="center"/>
    </xf>
    <xf numFmtId="4" fontId="1" fillId="35" borderId="13" xfId="60" applyNumberFormat="1" applyFont="1" applyFill="1" applyBorder="1" applyAlignment="1">
      <alignment horizontal="center" vertical="center"/>
      <protection/>
    </xf>
    <xf numFmtId="4" fontId="1" fillId="35" borderId="12" xfId="6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0" fillId="0" borderId="0" xfId="84" applyFont="1" applyAlignment="1">
      <alignment horizontal="center" vertical="center"/>
    </xf>
    <xf numFmtId="177" fontId="0" fillId="0" borderId="0" xfId="84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1" fillId="36" borderId="10" xfId="60" applyFont="1" applyFill="1" applyBorder="1" applyAlignment="1">
      <alignment horizontal="center" vertical="center"/>
      <protection/>
    </xf>
    <xf numFmtId="0" fontId="1" fillId="36" borderId="10" xfId="60" applyFont="1" applyFill="1" applyBorder="1" applyAlignment="1">
      <alignment horizontal="center"/>
      <protection/>
    </xf>
    <xf numFmtId="0" fontId="1" fillId="36" borderId="10" xfId="60" applyFont="1" applyFill="1" applyBorder="1" applyAlignment="1">
      <alignment vertical="center"/>
      <protection/>
    </xf>
    <xf numFmtId="177" fontId="1" fillId="36" borderId="10" xfId="84" applyFont="1" applyFill="1" applyBorder="1" applyAlignment="1">
      <alignment vertical="center"/>
    </xf>
    <xf numFmtId="4" fontId="1" fillId="36" borderId="15" xfId="60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177" fontId="0" fillId="0" borderId="10" xfId="84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4" fontId="0" fillId="0" borderId="10" xfId="84" applyNumberFormat="1" applyFont="1" applyBorder="1" applyAlignment="1">
      <alignment horizontal="right" vertical="center"/>
    </xf>
    <xf numFmtId="0" fontId="0" fillId="0" borderId="0" xfId="0" applyFont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84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/>
    </xf>
    <xf numFmtId="177" fontId="0" fillId="0" borderId="16" xfId="84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16" xfId="0" applyFont="1" applyBorder="1" applyAlignment="1">
      <alignment horizontal="left" vertical="center" wrapText="1"/>
    </xf>
    <xf numFmtId="0" fontId="8" fillId="0" borderId="10" xfId="48" applyNumberFormat="1" applyFont="1" applyFill="1" applyBorder="1" applyAlignment="1">
      <alignment horizontal="center" vertical="center" wrapText="1"/>
      <protection/>
    </xf>
    <xf numFmtId="0" fontId="8" fillId="0" borderId="10" xfId="4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8" fillId="0" borderId="10" xfId="48" applyFont="1" applyFill="1" applyBorder="1" applyAlignment="1">
      <alignment horizontal="justify" vertical="center" wrapText="1"/>
      <protection/>
    </xf>
    <xf numFmtId="177" fontId="8" fillId="0" borderId="10" xfId="84" applyFont="1" applyFill="1" applyBorder="1" applyAlignment="1">
      <alignment horizontal="right" vertical="center" wrapText="1"/>
    </xf>
    <xf numFmtId="0" fontId="0" fillId="0" borderId="10" xfId="60" applyFont="1" applyFill="1" applyBorder="1" applyAlignment="1">
      <alignment horizontal="left" vertical="center"/>
      <protection/>
    </xf>
    <xf numFmtId="177" fontId="0" fillId="0" borderId="10" xfId="9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84" applyNumberFormat="1" applyFont="1" applyFill="1" applyBorder="1" applyAlignment="1">
      <alignment horizontal="right" vertical="center"/>
    </xf>
    <xf numFmtId="177" fontId="0" fillId="0" borderId="0" xfId="84" applyFont="1" applyBorder="1" applyAlignment="1">
      <alignment horizontal="right" vertical="center"/>
    </xf>
    <xf numFmtId="4" fontId="0" fillId="0" borderId="0" xfId="84" applyNumberFormat="1" applyFont="1" applyBorder="1" applyAlignment="1">
      <alignment horizontal="right" vertical="center"/>
    </xf>
    <xf numFmtId="4" fontId="1" fillId="36" borderId="10" xfId="60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177" fontId="0" fillId="0" borderId="15" xfId="9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177" fontId="0" fillId="0" borderId="16" xfId="91" applyFont="1" applyFill="1" applyBorder="1" applyAlignment="1">
      <alignment horizontal="right" vertical="center"/>
    </xf>
    <xf numFmtId="0" fontId="1" fillId="0" borderId="10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177" fontId="0" fillId="0" borderId="10" xfId="84" applyFont="1" applyFill="1" applyBorder="1" applyAlignment="1">
      <alignment vertical="center"/>
    </xf>
    <xf numFmtId="4" fontId="1" fillId="0" borderId="10" xfId="60" applyNumberFormat="1" applyFont="1" applyFill="1" applyBorder="1" applyAlignment="1">
      <alignment vertical="center"/>
      <protection/>
    </xf>
    <xf numFmtId="177" fontId="0" fillId="0" borderId="10" xfId="84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vertical="center"/>
    </xf>
    <xf numFmtId="177" fontId="0" fillId="0" borderId="10" xfId="84" applyFont="1" applyFill="1" applyBorder="1" applyAlignment="1">
      <alignment horizontal="right" vertical="center" wrapText="1"/>
    </xf>
    <xf numFmtId="2" fontId="0" fillId="0" borderId="10" xfId="60" applyNumberFormat="1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177" fontId="0" fillId="0" borderId="0" xfId="85" applyFont="1" applyFill="1" applyBorder="1" applyAlignment="1">
      <alignment horizontal="right" vertical="center" wrapText="1"/>
    </xf>
    <xf numFmtId="177" fontId="0" fillId="0" borderId="0" xfId="85" applyFont="1" applyFill="1" applyBorder="1" applyAlignment="1">
      <alignment vertical="center"/>
    </xf>
    <xf numFmtId="4" fontId="0" fillId="0" borderId="0" xfId="60" applyNumberFormat="1" applyFont="1" applyFill="1" applyBorder="1" applyAlignment="1">
      <alignment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77" fontId="0" fillId="0" borderId="15" xfId="84" applyFont="1" applyFill="1" applyBorder="1" applyAlignment="1">
      <alignment horizontal="right" vertical="center"/>
    </xf>
    <xf numFmtId="177" fontId="0" fillId="0" borderId="10" xfId="85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0" fillId="0" borderId="10" xfId="84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7" fontId="0" fillId="0" borderId="10" xfId="86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43" fontId="0" fillId="0" borderId="0" xfId="0" applyNumberFormat="1" applyFont="1" applyAlignment="1">
      <alignment vertical="center"/>
    </xf>
    <xf numFmtId="0" fontId="0" fillId="33" borderId="10" xfId="60" applyFont="1" applyFill="1" applyBorder="1" applyAlignment="1">
      <alignment horizontal="center" vertical="center" wrapText="1"/>
      <protection/>
    </xf>
    <xf numFmtId="0" fontId="0" fillId="0" borderId="10" xfId="86" applyNumberFormat="1" applyFont="1" applyBorder="1" applyAlignment="1">
      <alignment horizontal="right" vertical="center"/>
    </xf>
    <xf numFmtId="0" fontId="1" fillId="0" borderId="10" xfId="60" applyFont="1" applyFill="1" applyBorder="1" applyAlignment="1">
      <alignment horizontal="left" vertical="center" wrapText="1"/>
      <protection/>
    </xf>
    <xf numFmtId="177" fontId="0" fillId="0" borderId="10" xfId="86" applyFont="1" applyBorder="1" applyAlignment="1">
      <alignment horizontal="right" vertical="center"/>
    </xf>
    <xf numFmtId="0" fontId="1" fillId="0" borderId="10" xfId="60" applyFont="1" applyFill="1" applyBorder="1" applyAlignment="1">
      <alignment vertical="center" wrapText="1"/>
      <protection/>
    </xf>
    <xf numFmtId="4" fontId="10" fillId="0" borderId="0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0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3" borderId="10" xfId="60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177" fontId="0" fillId="0" borderId="16" xfId="86" applyFont="1" applyFill="1" applyBorder="1" applyAlignment="1">
      <alignment horizontal="right" vertical="center"/>
    </xf>
    <xf numFmtId="0" fontId="0" fillId="0" borderId="16" xfId="60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horizontal="center" vertical="center" wrapText="1"/>
    </xf>
    <xf numFmtId="177" fontId="0" fillId="0" borderId="17" xfId="84" applyFont="1" applyFill="1" applyBorder="1" applyAlignment="1">
      <alignment horizontal="right" vertical="center"/>
    </xf>
    <xf numFmtId="0" fontId="0" fillId="33" borderId="15" xfId="60" applyFont="1" applyFill="1" applyBorder="1" applyAlignment="1">
      <alignment horizontal="center" vertical="center" wrapText="1"/>
      <protection/>
    </xf>
    <xf numFmtId="0" fontId="0" fillId="33" borderId="15" xfId="60" applyFont="1" applyFill="1" applyBorder="1" applyAlignment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2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left" vertical="center" wrapText="1"/>
      <protection/>
    </xf>
    <xf numFmtId="2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2" fontId="0" fillId="0" borderId="1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33" borderId="10" xfId="60" applyFont="1" applyFill="1" applyBorder="1" applyAlignment="1">
      <alignment vertical="center" wrapText="1"/>
      <protection/>
    </xf>
    <xf numFmtId="177" fontId="0" fillId="0" borderId="10" xfId="84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1" fillId="0" borderId="0" xfId="54" applyFont="1" applyAlignment="1" applyProtection="1">
      <alignment horizontal="center"/>
      <protection/>
    </xf>
    <xf numFmtId="4" fontId="0" fillId="0" borderId="0" xfId="0" applyNumberFormat="1" applyFont="1" applyAlignment="1">
      <alignment horizontal="right"/>
    </xf>
    <xf numFmtId="177" fontId="0" fillId="33" borderId="10" xfId="84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36" borderId="16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vertical="center" wrapText="1"/>
      <protection/>
    </xf>
    <xf numFmtId="43" fontId="0" fillId="0" borderId="0" xfId="0" applyNumberFormat="1" applyFont="1" applyFill="1" applyAlignment="1">
      <alignment vertical="center"/>
    </xf>
    <xf numFmtId="0" fontId="0" fillId="33" borderId="10" xfId="60" applyFont="1" applyFill="1" applyBorder="1" applyAlignment="1">
      <alignment horizontal="left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1" fillId="0" borderId="10" xfId="60" applyNumberFormat="1" applyFont="1" applyFill="1" applyBorder="1" applyAlignment="1">
      <alignment vertical="center" wrapText="1"/>
      <protection/>
    </xf>
    <xf numFmtId="0" fontId="1" fillId="0" borderId="15" xfId="60" applyFont="1" applyFill="1" applyBorder="1" applyAlignment="1">
      <alignment horizontal="center"/>
      <protection/>
    </xf>
    <xf numFmtId="0" fontId="1" fillId="0" borderId="15" xfId="60" applyFont="1" applyFill="1" applyBorder="1" applyAlignment="1">
      <alignment vertical="center"/>
      <protection/>
    </xf>
    <xf numFmtId="177" fontId="1" fillId="0" borderId="15" xfId="84" applyFont="1" applyFill="1" applyBorder="1" applyAlignment="1">
      <alignment vertical="center"/>
    </xf>
    <xf numFmtId="4" fontId="0" fillId="0" borderId="10" xfId="60" applyNumberFormat="1" applyFont="1" applyFill="1" applyBorder="1" applyAlignment="1">
      <alignment vertic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177" fontId="0" fillId="33" borderId="10" xfId="84" applyFont="1" applyFill="1" applyBorder="1" applyAlignment="1">
      <alignment vertical="center"/>
    </xf>
    <xf numFmtId="177" fontId="0" fillId="0" borderId="10" xfId="84" applyFont="1" applyFill="1" applyBorder="1" applyAlignment="1">
      <alignment horizontal="center" vertical="center" wrapText="1"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15" xfId="60" applyFont="1" applyFill="1" applyBorder="1" applyAlignment="1">
      <alignment horizontal="left" vertical="center" wrapText="1"/>
      <protection/>
    </xf>
    <xf numFmtId="177" fontId="0" fillId="0" borderId="15" xfId="84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0" xfId="60" applyFont="1" applyFill="1" applyBorder="1" applyAlignment="1">
      <alignment vertical="center"/>
      <protection/>
    </xf>
    <xf numFmtId="177" fontId="0" fillId="0" borderId="16" xfId="86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177" fontId="0" fillId="0" borderId="0" xfId="84" applyFont="1" applyBorder="1" applyAlignment="1">
      <alignment vertical="center" wrapText="1"/>
    </xf>
    <xf numFmtId="2" fontId="1" fillId="0" borderId="0" xfId="84" applyNumberFormat="1" applyFont="1" applyBorder="1" applyAlignment="1">
      <alignment horizontal="right" vertical="center"/>
    </xf>
    <xf numFmtId="177" fontId="1" fillId="0" borderId="10" xfId="9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77" fontId="0" fillId="0" borderId="0" xfId="84" applyFont="1" applyAlignment="1">
      <alignment horizontal="right" vertical="center"/>
    </xf>
    <xf numFmtId="177" fontId="1" fillId="0" borderId="0" xfId="84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84" applyNumberFormat="1" applyFont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0" fillId="33" borderId="20" xfId="60" applyFont="1" applyFill="1" applyBorder="1" applyAlignment="1" applyProtection="1">
      <alignment horizontal="left" vertical="center"/>
      <protection locked="0"/>
    </xf>
    <xf numFmtId="0" fontId="0" fillId="33" borderId="0" xfId="60" applyFont="1" applyFill="1" applyBorder="1" applyAlignment="1" applyProtection="1">
      <alignment horizontal="left" vertical="center"/>
      <protection locked="0"/>
    </xf>
    <xf numFmtId="0" fontId="0" fillId="33" borderId="21" xfId="60" applyFont="1" applyFill="1" applyBorder="1" applyAlignment="1" applyProtection="1">
      <alignment horizontal="left" vertical="center"/>
      <protection locked="0"/>
    </xf>
    <xf numFmtId="0" fontId="0" fillId="33" borderId="22" xfId="60" applyFont="1" applyFill="1" applyBorder="1" applyAlignment="1" applyProtection="1">
      <alignment horizontal="left" vertical="center"/>
      <protection locked="0"/>
    </xf>
    <xf numFmtId="0" fontId="0" fillId="33" borderId="23" xfId="60" applyFont="1" applyFill="1" applyBorder="1" applyAlignment="1" applyProtection="1">
      <alignment horizontal="left" vertical="center"/>
      <protection locked="0"/>
    </xf>
    <xf numFmtId="0" fontId="0" fillId="33" borderId="24" xfId="6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6" fillId="0" borderId="25" xfId="60" applyFont="1" applyFill="1" applyBorder="1" applyAlignment="1">
      <alignment horizontal="center" vertical="center" wrapText="1"/>
      <protection/>
    </xf>
    <xf numFmtId="0" fontId="1" fillId="0" borderId="26" xfId="60" applyFont="1" applyFill="1" applyBorder="1" applyAlignment="1">
      <alignment horizontal="center" vertical="center" wrapText="1"/>
      <protection/>
    </xf>
    <xf numFmtId="0" fontId="1" fillId="0" borderId="27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0" xfId="60" applyFont="1" applyFill="1" applyBorder="1" applyAlignment="1">
      <alignment horizontal="center" vertical="center" wrapText="1"/>
      <protection/>
    </xf>
    <xf numFmtId="0" fontId="1" fillId="0" borderId="21" xfId="60" applyFont="1" applyFill="1" applyBorder="1" applyAlignment="1">
      <alignment horizontal="center" vertical="center" wrapText="1"/>
      <protection/>
    </xf>
    <xf numFmtId="0" fontId="1" fillId="0" borderId="22" xfId="60" applyFont="1" applyFill="1" applyBorder="1" applyAlignment="1">
      <alignment horizontal="center" vertical="center" wrapText="1"/>
      <protection/>
    </xf>
    <xf numFmtId="0" fontId="1" fillId="0" borderId="23" xfId="60" applyFont="1" applyFill="1" applyBorder="1" applyAlignment="1">
      <alignment horizontal="center" vertical="center" wrapText="1"/>
      <protection/>
    </xf>
    <xf numFmtId="0" fontId="1" fillId="0" borderId="24" xfId="60" applyFont="1" applyFill="1" applyBorder="1" applyAlignment="1">
      <alignment horizontal="center" vertical="center" wrapText="1"/>
      <protection/>
    </xf>
    <xf numFmtId="0" fontId="0" fillId="33" borderId="25" xfId="60" applyNumberFormat="1" applyFont="1" applyFill="1" applyBorder="1" applyAlignment="1" applyProtection="1">
      <alignment horizontal="left" vertical="justify"/>
      <protection locked="0"/>
    </xf>
    <xf numFmtId="0" fontId="0" fillId="33" borderId="26" xfId="60" applyNumberFormat="1" applyFont="1" applyFill="1" applyBorder="1" applyAlignment="1" applyProtection="1">
      <alignment horizontal="left" vertical="justify"/>
      <protection locked="0"/>
    </xf>
    <xf numFmtId="0" fontId="0" fillId="33" borderId="27" xfId="60" applyNumberFormat="1" applyFont="1" applyFill="1" applyBorder="1" applyAlignment="1" applyProtection="1">
      <alignment horizontal="left" vertical="justify"/>
      <protection locked="0"/>
    </xf>
    <xf numFmtId="0" fontId="0" fillId="33" borderId="20" xfId="60" applyNumberFormat="1" applyFont="1" applyFill="1" applyBorder="1" applyAlignment="1" applyProtection="1">
      <alignment horizontal="left" vertical="justify"/>
      <protection locked="0"/>
    </xf>
    <xf numFmtId="0" fontId="0" fillId="33" borderId="0" xfId="60" applyNumberFormat="1" applyFont="1" applyFill="1" applyBorder="1" applyAlignment="1" applyProtection="1">
      <alignment horizontal="left" vertical="justify"/>
      <protection locked="0"/>
    </xf>
    <xf numFmtId="0" fontId="0" fillId="33" borderId="21" xfId="60" applyNumberFormat="1" applyFont="1" applyFill="1" applyBorder="1" applyAlignment="1" applyProtection="1">
      <alignment horizontal="left" vertical="justify"/>
      <protection locked="0"/>
    </xf>
    <xf numFmtId="177" fontId="1" fillId="37" borderId="0" xfId="84" applyFont="1" applyFill="1" applyBorder="1" applyAlignment="1">
      <alignment horizontal="center" vertical="center" wrapText="1"/>
    </xf>
    <xf numFmtId="177" fontId="0" fillId="33" borderId="0" xfId="84" applyFont="1" applyFill="1" applyBorder="1" applyAlignment="1">
      <alignment horizontal="center" vertical="center" wrapText="1"/>
    </xf>
  </cellXfs>
  <cellStyles count="78">
    <cellStyle name="Normal" xfId="0"/>
    <cellStyle name="20% - Ênfase1" xfId="15"/>
    <cellStyle name="20% - Ênfase1 100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60% - Ênfase6 37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Excel Built-in Excel Built-in Excel Built-in Excel Built-in Excel Built-in Excel Built-in Excel Built-in Excel Built-in Separador de milhares 4" xfId="46"/>
    <cellStyle name="Excel Built-in Excel Built-in Excel Built-in Excel Built-in Excel Built-in Excel Built-in Excel Built-in Separador de milhares 4" xfId="47"/>
    <cellStyle name="Excel Built-in Normal" xfId="48"/>
    <cellStyle name="Excel Built-in Normal 1" xfId="49"/>
    <cellStyle name="Excel Built-in Normal 2" xfId="50"/>
    <cellStyle name="Excel_BuiltIn_Comma" xfId="51"/>
    <cellStyle name="Heading" xfId="52"/>
    <cellStyle name="Heading1" xfId="53"/>
    <cellStyle name="Hyperlink" xfId="54"/>
    <cellStyle name="Followed Hyperlink" xfId="55"/>
    <cellStyle name="Incorreto" xfId="56"/>
    <cellStyle name="Currency" xfId="57"/>
    <cellStyle name="Currency [0]" xfId="58"/>
    <cellStyle name="Neutra" xfId="59"/>
    <cellStyle name="Normal 2" xfId="60"/>
    <cellStyle name="Normal 2 2" xfId="61"/>
    <cellStyle name="Normal 3" xfId="62"/>
    <cellStyle name="Normal 6" xfId="63"/>
    <cellStyle name="Normal 7" xfId="64"/>
    <cellStyle name="Nota" xfId="65"/>
    <cellStyle name="Percent" xfId="66"/>
    <cellStyle name="Porcentagem 2" xfId="67"/>
    <cellStyle name="Porcentagem 3" xfId="68"/>
    <cellStyle name="Porcentagem 4" xfId="69"/>
    <cellStyle name="Result" xfId="70"/>
    <cellStyle name="Result2" xfId="71"/>
    <cellStyle name="Saída" xfId="72"/>
    <cellStyle name="Comma [0]" xfId="73"/>
    <cellStyle name="Separador de milhares 2" xfId="74"/>
    <cellStyle name="Separador de milhares 4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2" xfId="85"/>
    <cellStyle name="Vírgula 3" xfId="86"/>
    <cellStyle name="Vírgula 3 2" xfId="87"/>
    <cellStyle name="Vírgula 4" xfId="88"/>
    <cellStyle name="Vírgula 5" xfId="89"/>
    <cellStyle name="Vírgula 5 2" xfId="90"/>
    <cellStyle name="Vírgula 6" xfId="91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2</xdr:col>
      <xdr:colOff>495300</xdr:colOff>
      <xdr:row>2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990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142875</xdr:rowOff>
    </xdr:from>
    <xdr:to>
      <xdr:col>4</xdr:col>
      <xdr:colOff>133350</xdr:colOff>
      <xdr:row>2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42875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jetos-pc\Users\Users\patricia\AppData\Local\Temp\Rar$DIa0.366\Planilha%20Or&#231;ament&#225;ria%20-%2004%20Salas%20de%20aula_110V%20-%20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to padrão 110V"/>
      <sheetName val="Quadra 110V"/>
      <sheetName val="mem calc escavaçao quadra"/>
      <sheetName val="mem calculo aço concreto quadra"/>
      <sheetName val="SINAPI"/>
      <sheetName val="mem. calculo arquitetura"/>
      <sheetName val="mem calculo aço concreto forma"/>
      <sheetName val="mem calc escavaçao"/>
      <sheetName val="carga nas fundações"/>
      <sheetName val="carga nas fundações quadra"/>
      <sheetName val="calc profundidade estaca"/>
    </sheetNames>
    <sheetDataSet>
      <sheetData sheetId="7">
        <row r="3">
          <cell r="C3">
            <v>83.2156</v>
          </cell>
        </row>
        <row r="4">
          <cell r="C4">
            <v>160.82999999999998</v>
          </cell>
        </row>
        <row r="5">
          <cell r="C5">
            <v>49.214800000000004</v>
          </cell>
        </row>
        <row r="6">
          <cell r="C6">
            <v>142.84000000000003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tes.seinfra.ce.gov.br/siproce/desonerada/html/C2832.html?a=154542016310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7"/>
  <sheetViews>
    <sheetView tabSelected="1" zoomScale="80" zoomScaleNormal="80" zoomScaleSheetLayoutView="115" zoomScalePageLayoutView="0" workbookViewId="0" topLeftCell="A1">
      <pane ySplit="11" topLeftCell="A12" activePane="bottomLeft" state="frozen"/>
      <selection pane="topLeft" activeCell="A1" sqref="A1"/>
      <selection pane="bottomLeft" activeCell="G16" sqref="G16"/>
    </sheetView>
  </sheetViews>
  <sheetFormatPr defaultColWidth="9.140625" defaultRowHeight="12.75" outlineLevelRow="1"/>
  <cols>
    <col min="1" max="1" width="4.421875" style="1" customWidth="1"/>
    <col min="2" max="2" width="6.28125" style="35" customWidth="1"/>
    <col min="3" max="3" width="12.421875" style="35" customWidth="1"/>
    <col min="4" max="4" width="10.7109375" style="35" customWidth="1"/>
    <col min="5" max="5" width="132.140625" style="180" customWidth="1"/>
    <col min="6" max="6" width="6.7109375" style="35" customWidth="1"/>
    <col min="7" max="7" width="10.140625" style="181" customWidth="1"/>
    <col min="8" max="8" width="10.28125" style="181" customWidth="1"/>
    <col min="9" max="9" width="13.140625" style="184" customWidth="1"/>
    <col min="10" max="10" width="13.7109375" style="1" customWidth="1"/>
    <col min="11" max="16384" width="9.140625" style="1" customWidth="1"/>
  </cols>
  <sheetData>
    <row r="1" spans="1:9" ht="12.75">
      <c r="A1" s="195" t="s">
        <v>8</v>
      </c>
      <c r="B1" s="196"/>
      <c r="C1" s="196"/>
      <c r="D1" s="196"/>
      <c r="E1" s="196"/>
      <c r="F1" s="196"/>
      <c r="G1" s="196"/>
      <c r="H1" s="196"/>
      <c r="I1" s="197"/>
    </row>
    <row r="2" spans="1:9" ht="12.75">
      <c r="A2" s="198"/>
      <c r="B2" s="199"/>
      <c r="C2" s="199"/>
      <c r="D2" s="199"/>
      <c r="E2" s="199"/>
      <c r="F2" s="199"/>
      <c r="G2" s="199"/>
      <c r="H2" s="199"/>
      <c r="I2" s="200"/>
    </row>
    <row r="3" spans="1:9" ht="13.5" thickBot="1">
      <c r="A3" s="201"/>
      <c r="B3" s="202"/>
      <c r="C3" s="202"/>
      <c r="D3" s="202"/>
      <c r="E3" s="202"/>
      <c r="F3" s="202"/>
      <c r="G3" s="202"/>
      <c r="H3" s="202"/>
      <c r="I3" s="203"/>
    </row>
    <row r="4" spans="1:9" ht="19.5" customHeight="1">
      <c r="A4" s="2" t="s">
        <v>445</v>
      </c>
      <c r="B4" s="3"/>
      <c r="C4" s="3"/>
      <c r="D4" s="3"/>
      <c r="E4" s="4"/>
      <c r="F4" s="5"/>
      <c r="G4" s="6"/>
      <c r="H4" s="7"/>
      <c r="I4" s="8"/>
    </row>
    <row r="5" spans="1:9" ht="19.5" customHeight="1">
      <c r="A5" s="2"/>
      <c r="B5" s="3"/>
      <c r="C5" s="3"/>
      <c r="D5" s="3"/>
      <c r="E5" s="4"/>
      <c r="F5" s="5"/>
      <c r="G5" s="210" t="s">
        <v>647</v>
      </c>
      <c r="H5" s="210"/>
      <c r="I5" s="8"/>
    </row>
    <row r="6" spans="1:9" ht="19.5" customHeight="1">
      <c r="A6" s="9" t="s">
        <v>9</v>
      </c>
      <c r="B6" s="9"/>
      <c r="C6" s="9"/>
      <c r="D6" s="9"/>
      <c r="E6" s="9"/>
      <c r="F6" s="211" t="s">
        <v>928</v>
      </c>
      <c r="G6" s="211"/>
      <c r="H6" s="211"/>
      <c r="I6" s="211"/>
    </row>
    <row r="7" spans="1:9" ht="19.5" customHeight="1">
      <c r="A7" s="10"/>
      <c r="B7" s="11"/>
      <c r="C7" s="11"/>
      <c r="D7" s="11"/>
      <c r="E7" s="12"/>
      <c r="F7" s="211"/>
      <c r="G7" s="211"/>
      <c r="H7" s="211"/>
      <c r="I7" s="211"/>
    </row>
    <row r="8" spans="1:9" ht="19.5" customHeight="1">
      <c r="A8" s="10"/>
      <c r="B8" s="11"/>
      <c r="C8" s="11"/>
      <c r="D8" s="11"/>
      <c r="E8" s="12"/>
      <c r="F8" s="10"/>
      <c r="G8" s="13"/>
      <c r="H8" s="14"/>
      <c r="I8" s="15"/>
    </row>
    <row r="9" spans="1:10" ht="19.5" customHeight="1">
      <c r="A9" s="16">
        <v>10</v>
      </c>
      <c r="B9" s="17"/>
      <c r="C9" s="17"/>
      <c r="D9" s="17"/>
      <c r="E9" s="18" t="s">
        <v>646</v>
      </c>
      <c r="F9" s="19" t="s">
        <v>2</v>
      </c>
      <c r="G9" s="20">
        <v>1</v>
      </c>
      <c r="H9" s="21"/>
      <c r="I9" s="21">
        <f>I347</f>
        <v>984682.5062563636</v>
      </c>
      <c r="J9" s="21">
        <f>(J13+J24+J31+J52+J66+J73+J104+J110+J114+J125+J140+J150+J180+J201+J228+J243+J252+J318+J330+J343)</f>
        <v>1257439.560489376</v>
      </c>
    </row>
    <row r="10" spans="1:9" ht="19.5" customHeight="1" thickBot="1">
      <c r="A10" s="22"/>
      <c r="B10" s="23"/>
      <c r="C10" s="23"/>
      <c r="D10" s="23"/>
      <c r="E10" s="24"/>
      <c r="F10" s="22"/>
      <c r="G10" s="25"/>
      <c r="H10" s="26"/>
      <c r="I10" s="26"/>
    </row>
    <row r="11" spans="1:10" ht="19.5" customHeight="1" thickBot="1">
      <c r="A11" s="27"/>
      <c r="B11" s="28" t="s">
        <v>0</v>
      </c>
      <c r="C11" s="29" t="s">
        <v>183</v>
      </c>
      <c r="D11" s="29" t="s">
        <v>184</v>
      </c>
      <c r="E11" s="30" t="s">
        <v>45</v>
      </c>
      <c r="F11" s="29" t="s">
        <v>46</v>
      </c>
      <c r="G11" s="31" t="s">
        <v>47</v>
      </c>
      <c r="H11" s="32" t="s">
        <v>48</v>
      </c>
      <c r="I11" s="33" t="s">
        <v>49</v>
      </c>
      <c r="J11" s="33" t="s">
        <v>49</v>
      </c>
    </row>
    <row r="12" spans="2:10" ht="19.5" customHeight="1" thickBot="1">
      <c r="B12" s="1"/>
      <c r="C12" s="1"/>
      <c r="D12" s="1"/>
      <c r="E12" s="34"/>
      <c r="G12" s="36"/>
      <c r="H12" s="37"/>
      <c r="I12" s="38" t="s">
        <v>926</v>
      </c>
      <c r="J12" s="38" t="s">
        <v>927</v>
      </c>
    </row>
    <row r="13" spans="1:10" ht="19.5" customHeight="1">
      <c r="A13" s="39"/>
      <c r="B13" s="40" t="s">
        <v>50</v>
      </c>
      <c r="C13" s="41"/>
      <c r="D13" s="41"/>
      <c r="E13" s="42" t="s">
        <v>51</v>
      </c>
      <c r="F13" s="42"/>
      <c r="G13" s="43"/>
      <c r="H13" s="43"/>
      <c r="I13" s="44">
        <f>I22</f>
        <v>26590.3772</v>
      </c>
      <c r="J13" s="44">
        <f>J22</f>
        <v>33955.9116844</v>
      </c>
    </row>
    <row r="14" spans="2:13" ht="19.5" customHeight="1" outlineLevel="1">
      <c r="B14" s="45" t="s">
        <v>10</v>
      </c>
      <c r="C14" s="46">
        <v>4813</v>
      </c>
      <c r="D14" s="39" t="s">
        <v>107</v>
      </c>
      <c r="E14" s="47" t="s">
        <v>89</v>
      </c>
      <c r="F14" s="45" t="s">
        <v>5</v>
      </c>
      <c r="G14" s="48">
        <v>6.4</v>
      </c>
      <c r="H14" s="49" t="s">
        <v>651</v>
      </c>
      <c r="I14" s="50">
        <f>H14*G14</f>
        <v>1792</v>
      </c>
      <c r="J14" s="50">
        <f>(I14*1.277)</f>
        <v>2288.384</v>
      </c>
      <c r="K14" s="51"/>
      <c r="L14" s="52"/>
      <c r="M14" s="52"/>
    </row>
    <row r="15" spans="2:10" ht="19.5" customHeight="1" outlineLevel="1">
      <c r="B15" s="45" t="s">
        <v>11</v>
      </c>
      <c r="C15" s="45">
        <v>93208</v>
      </c>
      <c r="D15" s="39" t="s">
        <v>107</v>
      </c>
      <c r="E15" s="47" t="s">
        <v>90</v>
      </c>
      <c r="F15" s="53" t="s">
        <v>5</v>
      </c>
      <c r="G15" s="48">
        <v>20</v>
      </c>
      <c r="H15" s="54">
        <v>504.64</v>
      </c>
      <c r="I15" s="50">
        <f aca="true" t="shared" si="0" ref="I15:I21">H15*G15</f>
        <v>10092.8</v>
      </c>
      <c r="J15" s="50">
        <f>(I15*1.277)</f>
        <v>12888.505599999999</v>
      </c>
    </row>
    <row r="16" spans="2:10" ht="19.5" customHeight="1" outlineLevel="1">
      <c r="B16" s="45" t="s">
        <v>91</v>
      </c>
      <c r="C16" s="55" t="s">
        <v>658</v>
      </c>
      <c r="D16" s="39" t="s">
        <v>107</v>
      </c>
      <c r="E16" s="55" t="s">
        <v>652</v>
      </c>
      <c r="F16" s="56" t="s">
        <v>5</v>
      </c>
      <c r="G16" s="57">
        <v>972.34</v>
      </c>
      <c r="H16" s="58">
        <v>9.08</v>
      </c>
      <c r="I16" s="50">
        <f t="shared" si="0"/>
        <v>8828.8472</v>
      </c>
      <c r="J16" s="50">
        <f aca="true" t="shared" si="1" ref="J16:J21">(I16*1.277)</f>
        <v>11274.437874399999</v>
      </c>
    </row>
    <row r="17" spans="2:10" ht="19.5" customHeight="1" outlineLevel="1">
      <c r="B17" s="45" t="s">
        <v>106</v>
      </c>
      <c r="C17" s="56" t="s">
        <v>659</v>
      </c>
      <c r="D17" s="39" t="s">
        <v>198</v>
      </c>
      <c r="E17" s="59" t="s">
        <v>105</v>
      </c>
      <c r="F17" s="45" t="s">
        <v>2</v>
      </c>
      <c r="G17" s="57">
        <v>1</v>
      </c>
      <c r="H17" s="54">
        <v>750</v>
      </c>
      <c r="I17" s="50">
        <f t="shared" si="0"/>
        <v>750</v>
      </c>
      <c r="J17" s="50">
        <f t="shared" si="1"/>
        <v>957.7499999999999</v>
      </c>
    </row>
    <row r="18" spans="2:10" ht="19.5" customHeight="1" outlineLevel="1">
      <c r="B18" s="45" t="s">
        <v>195</v>
      </c>
      <c r="C18" s="60">
        <v>12769</v>
      </c>
      <c r="D18" s="61" t="s">
        <v>107</v>
      </c>
      <c r="E18" s="62" t="s">
        <v>660</v>
      </c>
      <c r="F18" s="39" t="s">
        <v>2</v>
      </c>
      <c r="G18" s="48">
        <v>1</v>
      </c>
      <c r="H18" s="48">
        <v>84.93</v>
      </c>
      <c r="I18" s="50">
        <f t="shared" si="0"/>
        <v>84.93</v>
      </c>
      <c r="J18" s="50">
        <f t="shared" si="1"/>
        <v>108.45561000000001</v>
      </c>
    </row>
    <row r="19" spans="2:10" ht="19.5" customHeight="1" outlineLevel="1">
      <c r="B19" s="45" t="s">
        <v>196</v>
      </c>
      <c r="C19" s="60" t="s">
        <v>199</v>
      </c>
      <c r="D19" s="61" t="s">
        <v>198</v>
      </c>
      <c r="E19" s="63" t="s">
        <v>200</v>
      </c>
      <c r="F19" s="61" t="s">
        <v>2</v>
      </c>
      <c r="G19" s="48">
        <v>1</v>
      </c>
      <c r="H19" s="64">
        <v>206</v>
      </c>
      <c r="I19" s="50">
        <f t="shared" si="0"/>
        <v>206</v>
      </c>
      <c r="J19" s="50">
        <f t="shared" si="1"/>
        <v>263.06199999999995</v>
      </c>
    </row>
    <row r="20" spans="2:10" ht="19.5" customHeight="1" outlineLevel="1">
      <c r="B20" s="45" t="s">
        <v>197</v>
      </c>
      <c r="C20" s="39">
        <v>72733</v>
      </c>
      <c r="D20" s="39" t="s">
        <v>107</v>
      </c>
      <c r="E20" s="65" t="s">
        <v>443</v>
      </c>
      <c r="F20" s="39" t="s">
        <v>2</v>
      </c>
      <c r="G20" s="48">
        <v>5</v>
      </c>
      <c r="H20" s="48">
        <v>639.16</v>
      </c>
      <c r="I20" s="50">
        <f t="shared" si="0"/>
        <v>3195.7999999999997</v>
      </c>
      <c r="J20" s="50">
        <f t="shared" si="1"/>
        <v>4081.0365999999995</v>
      </c>
    </row>
    <row r="21" spans="2:10" ht="19.5" customHeight="1" outlineLevel="1">
      <c r="B21" s="45" t="s">
        <v>648</v>
      </c>
      <c r="C21" s="39" t="s">
        <v>649</v>
      </c>
      <c r="D21" s="39" t="s">
        <v>107</v>
      </c>
      <c r="E21" s="65" t="s">
        <v>650</v>
      </c>
      <c r="F21" s="39" t="s">
        <v>5</v>
      </c>
      <c r="G21" s="66">
        <v>4000</v>
      </c>
      <c r="H21" s="58">
        <v>0.41</v>
      </c>
      <c r="I21" s="50">
        <f t="shared" si="0"/>
        <v>1640</v>
      </c>
      <c r="J21" s="50">
        <f t="shared" si="1"/>
        <v>2094.2799999999997</v>
      </c>
    </row>
    <row r="22" spans="2:10" ht="19.5" customHeight="1" outlineLevel="1">
      <c r="B22" s="185" t="s">
        <v>52</v>
      </c>
      <c r="C22" s="185"/>
      <c r="D22" s="185"/>
      <c r="E22" s="185"/>
      <c r="F22" s="185"/>
      <c r="G22" s="185"/>
      <c r="H22" s="185"/>
      <c r="I22" s="67">
        <f>SUM(I14:I21)</f>
        <v>26590.3772</v>
      </c>
      <c r="J22" s="67">
        <f>SUM(J14:J21)</f>
        <v>33955.9116844</v>
      </c>
    </row>
    <row r="23" spans="2:9" ht="19.5" customHeight="1">
      <c r="B23" s="68"/>
      <c r="C23" s="68"/>
      <c r="D23" s="68"/>
      <c r="E23" s="68"/>
      <c r="F23" s="69"/>
      <c r="G23" s="70"/>
      <c r="H23" s="71"/>
      <c r="I23" s="72"/>
    </row>
    <row r="24" spans="2:10" ht="19.5" customHeight="1">
      <c r="B24" s="40" t="s">
        <v>53</v>
      </c>
      <c r="C24" s="41"/>
      <c r="D24" s="41"/>
      <c r="E24" s="42" t="s">
        <v>167</v>
      </c>
      <c r="F24" s="42"/>
      <c r="G24" s="43"/>
      <c r="H24" s="43"/>
      <c r="I24" s="73">
        <f>I29</f>
        <v>19229.35634</v>
      </c>
      <c r="J24" s="73">
        <f>J29</f>
        <v>24555.888046180004</v>
      </c>
    </row>
    <row r="25" spans="2:10" s="78" customFormat="1" ht="30" customHeight="1" outlineLevel="1">
      <c r="B25" s="74" t="s">
        <v>12</v>
      </c>
      <c r="C25" s="75">
        <v>55835</v>
      </c>
      <c r="D25" s="75" t="s">
        <v>107</v>
      </c>
      <c r="E25" s="76" t="s">
        <v>204</v>
      </c>
      <c r="F25" s="75" t="s">
        <v>86</v>
      </c>
      <c r="G25" s="77">
        <f>'[1]mem calc escavaçao'!C6</f>
        <v>142.84000000000003</v>
      </c>
      <c r="H25" s="58" t="s">
        <v>653</v>
      </c>
      <c r="I25" s="50">
        <f>H25*G25</f>
        <v>10934.402000000002</v>
      </c>
      <c r="J25" s="50">
        <f>(I25*1.277)</f>
        <v>13963.231354000001</v>
      </c>
    </row>
    <row r="26" spans="2:10" s="78" customFormat="1" ht="19.5" customHeight="1" outlineLevel="1">
      <c r="B26" s="74" t="s">
        <v>13</v>
      </c>
      <c r="C26" s="75" t="s">
        <v>385</v>
      </c>
      <c r="D26" s="75" t="s">
        <v>107</v>
      </c>
      <c r="E26" s="76" t="s">
        <v>201</v>
      </c>
      <c r="F26" s="75" t="s">
        <v>86</v>
      </c>
      <c r="G26" s="66">
        <f>'[1]mem calc escavaçao'!C3</f>
        <v>83.2156</v>
      </c>
      <c r="H26" s="58" t="s">
        <v>654</v>
      </c>
      <c r="I26" s="50">
        <f>H26*G26</f>
        <v>5517.19428</v>
      </c>
      <c r="J26" s="50">
        <f>(I26*1.277)</f>
        <v>7045.457095559999</v>
      </c>
    </row>
    <row r="27" spans="2:10" s="78" customFormat="1" ht="19.5" customHeight="1" outlineLevel="1">
      <c r="B27" s="79" t="s">
        <v>14</v>
      </c>
      <c r="C27" s="75">
        <v>79483</v>
      </c>
      <c r="D27" s="75" t="s">
        <v>107</v>
      </c>
      <c r="E27" s="76" t="s">
        <v>202</v>
      </c>
      <c r="F27" s="75" t="s">
        <v>5</v>
      </c>
      <c r="G27" s="80">
        <f>'[1]mem calc escavaçao'!C4</f>
        <v>160.82999999999998</v>
      </c>
      <c r="H27" s="58" t="s">
        <v>655</v>
      </c>
      <c r="I27" s="50">
        <f>H27*G27</f>
        <v>799.3250999999999</v>
      </c>
      <c r="J27" s="50">
        <f>(I27*1.277)</f>
        <v>1020.7381526999998</v>
      </c>
    </row>
    <row r="28" spans="2:10" s="78" customFormat="1" ht="19.5" customHeight="1" outlineLevel="1">
      <c r="B28" s="79" t="s">
        <v>92</v>
      </c>
      <c r="C28" s="75">
        <v>53527</v>
      </c>
      <c r="D28" s="75" t="s">
        <v>107</v>
      </c>
      <c r="E28" s="76" t="s">
        <v>203</v>
      </c>
      <c r="F28" s="75" t="s">
        <v>86</v>
      </c>
      <c r="G28" s="66">
        <f>'[1]mem calc escavaçao'!C5</f>
        <v>49.214800000000004</v>
      </c>
      <c r="H28" s="58" t="s">
        <v>656</v>
      </c>
      <c r="I28" s="50">
        <f>H28*G28</f>
        <v>1978.4349600000003</v>
      </c>
      <c r="J28" s="50">
        <f>(I28*1.277)</f>
        <v>2526.46144392</v>
      </c>
    </row>
    <row r="29" spans="2:10" ht="19.5" customHeight="1" outlineLevel="1">
      <c r="B29" s="185" t="s">
        <v>54</v>
      </c>
      <c r="C29" s="185"/>
      <c r="D29" s="185"/>
      <c r="E29" s="185"/>
      <c r="F29" s="185"/>
      <c r="G29" s="185"/>
      <c r="H29" s="185"/>
      <c r="I29" s="67">
        <f>SUM(I25:I28)</f>
        <v>19229.35634</v>
      </c>
      <c r="J29" s="67">
        <f>SUM(J25:J28)</f>
        <v>24555.888046180004</v>
      </c>
    </row>
    <row r="30" spans="2:9" ht="19.5" customHeight="1">
      <c r="B30" s="68"/>
      <c r="C30" s="68"/>
      <c r="D30" s="68"/>
      <c r="E30" s="68"/>
      <c r="F30" s="69"/>
      <c r="G30" s="70"/>
      <c r="H30" s="71"/>
      <c r="I30" s="72"/>
    </row>
    <row r="31" spans="2:10" ht="19.5" customHeight="1">
      <c r="B31" s="40" t="s">
        <v>55</v>
      </c>
      <c r="C31" s="41"/>
      <c r="D31" s="41"/>
      <c r="E31" s="42" t="s">
        <v>185</v>
      </c>
      <c r="F31" s="42"/>
      <c r="G31" s="43"/>
      <c r="H31" s="43"/>
      <c r="I31" s="73">
        <f>I50</f>
        <v>58396.67478181818</v>
      </c>
      <c r="J31" s="73">
        <f>J50</f>
        <v>74572.5536963818</v>
      </c>
    </row>
    <row r="32" spans="2:9" ht="19.5" customHeight="1" outlineLevel="1">
      <c r="B32" s="19"/>
      <c r="C32" s="19"/>
      <c r="D32" s="19"/>
      <c r="E32" s="81" t="s">
        <v>205</v>
      </c>
      <c r="F32" s="82"/>
      <c r="G32" s="83"/>
      <c r="H32" s="83"/>
      <c r="I32" s="84"/>
    </row>
    <row r="33" spans="2:10" ht="19.5" customHeight="1" outlineLevel="1">
      <c r="B33" s="39" t="s">
        <v>15</v>
      </c>
      <c r="C33" s="75">
        <v>98228</v>
      </c>
      <c r="D33" s="75" t="s">
        <v>107</v>
      </c>
      <c r="E33" s="76" t="s">
        <v>206</v>
      </c>
      <c r="F33" s="75" t="s">
        <v>1</v>
      </c>
      <c r="G33" s="85">
        <v>392</v>
      </c>
      <c r="H33" s="58">
        <v>48.46</v>
      </c>
      <c r="I33" s="50">
        <f>G33*H33</f>
        <v>18996.32</v>
      </c>
      <c r="J33" s="50">
        <f aca="true" t="shared" si="2" ref="J33:J49">(I33*1.277)</f>
        <v>24258.300639999998</v>
      </c>
    </row>
    <row r="34" spans="2:10" ht="19.5" customHeight="1" outlineLevel="1">
      <c r="B34" s="39" t="s">
        <v>16</v>
      </c>
      <c r="C34" s="39">
        <v>96616</v>
      </c>
      <c r="D34" s="75" t="s">
        <v>107</v>
      </c>
      <c r="E34" s="62" t="s">
        <v>661</v>
      </c>
      <c r="F34" s="39" t="s">
        <v>5</v>
      </c>
      <c r="G34" s="83">
        <v>55.019999999999996</v>
      </c>
      <c r="H34" s="58">
        <v>12.74</v>
      </c>
      <c r="I34" s="50">
        <f aca="true" t="shared" si="3" ref="I34:I49">G34*H34</f>
        <v>700.9548</v>
      </c>
      <c r="J34" s="50">
        <f t="shared" si="2"/>
        <v>895.1192795999999</v>
      </c>
    </row>
    <row r="35" spans="2:10" ht="19.5" customHeight="1" outlineLevel="1">
      <c r="B35" s="39" t="s">
        <v>344</v>
      </c>
      <c r="C35" s="39">
        <v>5651</v>
      </c>
      <c r="D35" s="75" t="s">
        <v>107</v>
      </c>
      <c r="E35" s="65" t="s">
        <v>214</v>
      </c>
      <c r="F35" s="39" t="s">
        <v>5</v>
      </c>
      <c r="G35" s="83">
        <v>146.95</v>
      </c>
      <c r="H35" s="58" t="s">
        <v>657</v>
      </c>
      <c r="I35" s="50">
        <f t="shared" si="3"/>
        <v>1845.692</v>
      </c>
      <c r="J35" s="50">
        <f t="shared" si="2"/>
        <v>2356.948684</v>
      </c>
    </row>
    <row r="36" spans="2:10" ht="30" customHeight="1" outlineLevel="1">
      <c r="B36" s="39" t="s">
        <v>345</v>
      </c>
      <c r="C36" s="55" t="s">
        <v>662</v>
      </c>
      <c r="D36" s="75" t="s">
        <v>107</v>
      </c>
      <c r="E36" s="55" t="s">
        <v>663</v>
      </c>
      <c r="F36" s="39" t="s">
        <v>210</v>
      </c>
      <c r="G36" s="83">
        <v>341.9090909090909</v>
      </c>
      <c r="H36" s="58" t="s">
        <v>664</v>
      </c>
      <c r="I36" s="50">
        <f t="shared" si="3"/>
        <v>1986.491818181818</v>
      </c>
      <c r="J36" s="50">
        <f t="shared" si="2"/>
        <v>2536.7500518181814</v>
      </c>
    </row>
    <row r="37" spans="2:10" ht="30" customHeight="1" outlineLevel="1">
      <c r="B37" s="39" t="s">
        <v>346</v>
      </c>
      <c r="C37" s="55" t="s">
        <v>665</v>
      </c>
      <c r="D37" s="75" t="s">
        <v>107</v>
      </c>
      <c r="E37" s="55" t="s">
        <v>666</v>
      </c>
      <c r="F37" s="39" t="s">
        <v>210</v>
      </c>
      <c r="G37" s="83">
        <v>272.63636363636357</v>
      </c>
      <c r="H37" s="58" t="s">
        <v>667</v>
      </c>
      <c r="I37" s="50">
        <f t="shared" si="3"/>
        <v>1682.1663636363633</v>
      </c>
      <c r="J37" s="50">
        <f t="shared" si="2"/>
        <v>2148.1264463636358</v>
      </c>
    </row>
    <row r="38" spans="2:10" ht="19.5" customHeight="1" outlineLevel="1">
      <c r="B38" s="39" t="s">
        <v>347</v>
      </c>
      <c r="C38" s="55" t="s">
        <v>668</v>
      </c>
      <c r="D38" s="75" t="s">
        <v>107</v>
      </c>
      <c r="E38" s="55" t="s">
        <v>669</v>
      </c>
      <c r="F38" s="39" t="s">
        <v>86</v>
      </c>
      <c r="G38" s="83">
        <v>14.27</v>
      </c>
      <c r="H38" s="58" t="s">
        <v>670</v>
      </c>
      <c r="I38" s="50">
        <f t="shared" si="3"/>
        <v>4611.9213</v>
      </c>
      <c r="J38" s="50">
        <f t="shared" si="2"/>
        <v>5889.4235001</v>
      </c>
    </row>
    <row r="39" spans="2:10" ht="19.5" customHeight="1" outlineLevel="1">
      <c r="B39" s="19"/>
      <c r="C39" s="19"/>
      <c r="D39" s="19"/>
      <c r="E39" s="81" t="s">
        <v>213</v>
      </c>
      <c r="F39" s="82"/>
      <c r="G39" s="83"/>
      <c r="H39" s="48"/>
      <c r="I39" s="50">
        <f t="shared" si="3"/>
        <v>0</v>
      </c>
      <c r="J39" s="50">
        <f t="shared" si="2"/>
        <v>0</v>
      </c>
    </row>
    <row r="40" spans="2:10" ht="19.5" customHeight="1" outlineLevel="1">
      <c r="B40" s="39" t="s">
        <v>394</v>
      </c>
      <c r="C40" s="39">
        <v>5651</v>
      </c>
      <c r="D40" s="75" t="s">
        <v>107</v>
      </c>
      <c r="E40" s="65" t="s">
        <v>214</v>
      </c>
      <c r="F40" s="39" t="s">
        <v>5</v>
      </c>
      <c r="G40" s="83">
        <v>401.89</v>
      </c>
      <c r="H40" s="58" t="s">
        <v>657</v>
      </c>
      <c r="I40" s="50">
        <f t="shared" si="3"/>
        <v>5047.7384</v>
      </c>
      <c r="J40" s="50">
        <f t="shared" si="2"/>
        <v>6445.961936799999</v>
      </c>
    </row>
    <row r="41" spans="2:10" ht="30" customHeight="1" outlineLevel="1">
      <c r="B41" s="39" t="s">
        <v>348</v>
      </c>
      <c r="C41" s="39" t="s">
        <v>369</v>
      </c>
      <c r="D41" s="75" t="s">
        <v>107</v>
      </c>
      <c r="E41" s="76" t="s">
        <v>209</v>
      </c>
      <c r="F41" s="39" t="s">
        <v>210</v>
      </c>
      <c r="G41" s="83">
        <v>805.3636363636363</v>
      </c>
      <c r="H41" s="58" t="s">
        <v>664</v>
      </c>
      <c r="I41" s="50">
        <f t="shared" si="3"/>
        <v>4679.162727272726</v>
      </c>
      <c r="J41" s="50">
        <f t="shared" si="2"/>
        <v>5975.2908027272715</v>
      </c>
    </row>
    <row r="42" spans="2:10" ht="30" customHeight="1" outlineLevel="1">
      <c r="B42" s="39" t="s">
        <v>349</v>
      </c>
      <c r="C42" s="55" t="s">
        <v>665</v>
      </c>
      <c r="D42" s="75" t="s">
        <v>107</v>
      </c>
      <c r="E42" s="55" t="s">
        <v>666</v>
      </c>
      <c r="F42" s="39" t="s">
        <v>210</v>
      </c>
      <c r="G42" s="83">
        <v>349.7272727272727</v>
      </c>
      <c r="H42" s="48">
        <v>6.17</v>
      </c>
      <c r="I42" s="50">
        <f t="shared" si="3"/>
        <v>2157.8172727272727</v>
      </c>
      <c r="J42" s="50">
        <f t="shared" si="2"/>
        <v>2755.532657272727</v>
      </c>
    </row>
    <row r="43" spans="2:10" ht="19.5" customHeight="1" outlineLevel="1">
      <c r="B43" s="39" t="s">
        <v>350</v>
      </c>
      <c r="C43" s="55" t="s">
        <v>671</v>
      </c>
      <c r="D43" s="75" t="s">
        <v>107</v>
      </c>
      <c r="E43" s="76" t="s">
        <v>212</v>
      </c>
      <c r="F43" s="39" t="s">
        <v>86</v>
      </c>
      <c r="G43" s="83">
        <v>23.67</v>
      </c>
      <c r="H43" s="58" t="s">
        <v>672</v>
      </c>
      <c r="I43" s="50">
        <f t="shared" si="3"/>
        <v>7505.0469</v>
      </c>
      <c r="J43" s="50">
        <f t="shared" si="2"/>
        <v>9583.9448913</v>
      </c>
    </row>
    <row r="44" spans="2:10" ht="19.5" customHeight="1" outlineLevel="1">
      <c r="B44" s="19"/>
      <c r="C44" s="19"/>
      <c r="D44" s="19"/>
      <c r="E44" s="81" t="s">
        <v>640</v>
      </c>
      <c r="F44" s="82"/>
      <c r="G44" s="83"/>
      <c r="H44" s="48"/>
      <c r="I44" s="50">
        <f t="shared" si="3"/>
        <v>0</v>
      </c>
      <c r="J44" s="50">
        <f t="shared" si="2"/>
        <v>0</v>
      </c>
    </row>
    <row r="45" spans="2:10" ht="19.5" customHeight="1" outlineLevel="1">
      <c r="B45" s="39" t="s">
        <v>351</v>
      </c>
      <c r="C45" s="39">
        <v>5651</v>
      </c>
      <c r="D45" s="75" t="s">
        <v>107</v>
      </c>
      <c r="E45" s="65" t="s">
        <v>208</v>
      </c>
      <c r="F45" s="39" t="s">
        <v>5</v>
      </c>
      <c r="G45" s="83">
        <v>5.6</v>
      </c>
      <c r="H45" s="58" t="s">
        <v>657</v>
      </c>
      <c r="I45" s="50">
        <f t="shared" si="3"/>
        <v>70.336</v>
      </c>
      <c r="J45" s="50">
        <f t="shared" si="2"/>
        <v>89.81907199999999</v>
      </c>
    </row>
    <row r="46" spans="2:10" ht="30" customHeight="1" outlineLevel="1">
      <c r="B46" s="39" t="s">
        <v>636</v>
      </c>
      <c r="C46" s="55" t="s">
        <v>673</v>
      </c>
      <c r="D46" s="75" t="s">
        <v>107</v>
      </c>
      <c r="E46" s="76" t="s">
        <v>209</v>
      </c>
      <c r="F46" s="39" t="s">
        <v>210</v>
      </c>
      <c r="G46" s="83">
        <v>325</v>
      </c>
      <c r="H46" s="58" t="s">
        <v>674</v>
      </c>
      <c r="I46" s="50">
        <f t="shared" si="3"/>
        <v>1592.5000000000002</v>
      </c>
      <c r="J46" s="50">
        <f t="shared" si="2"/>
        <v>2033.6225000000002</v>
      </c>
    </row>
    <row r="47" spans="2:10" ht="30" customHeight="1" outlineLevel="1">
      <c r="B47" s="39" t="s">
        <v>637</v>
      </c>
      <c r="C47" s="86" t="s">
        <v>675</v>
      </c>
      <c r="D47" s="75" t="s">
        <v>107</v>
      </c>
      <c r="E47" s="62" t="s">
        <v>676</v>
      </c>
      <c r="F47" s="39" t="s">
        <v>210</v>
      </c>
      <c r="G47" s="83">
        <v>82</v>
      </c>
      <c r="H47" s="87" t="s">
        <v>677</v>
      </c>
      <c r="I47" s="50">
        <f t="shared" si="3"/>
        <v>783.1</v>
      </c>
      <c r="J47" s="50">
        <f t="shared" si="2"/>
        <v>1000.0187</v>
      </c>
    </row>
    <row r="48" spans="2:10" ht="19.5" customHeight="1" outlineLevel="1">
      <c r="B48" s="39" t="s">
        <v>638</v>
      </c>
      <c r="C48" s="86" t="s">
        <v>678</v>
      </c>
      <c r="D48" s="75" t="s">
        <v>107</v>
      </c>
      <c r="E48" s="62" t="s">
        <v>679</v>
      </c>
      <c r="F48" s="39" t="s">
        <v>86</v>
      </c>
      <c r="G48" s="83">
        <v>3.92</v>
      </c>
      <c r="H48" s="87" t="s">
        <v>680</v>
      </c>
      <c r="I48" s="50">
        <f t="shared" si="3"/>
        <v>1126.6472</v>
      </c>
      <c r="J48" s="50">
        <f t="shared" si="2"/>
        <v>1438.7284744</v>
      </c>
    </row>
    <row r="49" spans="2:10" ht="19.5" customHeight="1" outlineLevel="1">
      <c r="B49" s="39" t="s">
        <v>639</v>
      </c>
      <c r="C49" s="86" t="s">
        <v>681</v>
      </c>
      <c r="D49" s="75" t="s">
        <v>107</v>
      </c>
      <c r="E49" s="62" t="s">
        <v>682</v>
      </c>
      <c r="F49" s="39" t="s">
        <v>1</v>
      </c>
      <c r="G49" s="83">
        <v>63</v>
      </c>
      <c r="H49" s="87" t="s">
        <v>683</v>
      </c>
      <c r="I49" s="50">
        <f t="shared" si="3"/>
        <v>5610.78</v>
      </c>
      <c r="J49" s="50">
        <f t="shared" si="2"/>
        <v>7164.966059999999</v>
      </c>
    </row>
    <row r="50" spans="2:10" ht="19.5" customHeight="1" outlineLevel="1">
      <c r="B50" s="185" t="s">
        <v>56</v>
      </c>
      <c r="C50" s="185"/>
      <c r="D50" s="185"/>
      <c r="E50" s="185"/>
      <c r="F50" s="185"/>
      <c r="G50" s="185"/>
      <c r="H50" s="185"/>
      <c r="I50" s="67">
        <f>SUM(I33:I49)</f>
        <v>58396.67478181818</v>
      </c>
      <c r="J50" s="67">
        <f>SUM(J33:J49)</f>
        <v>74572.5536963818</v>
      </c>
    </row>
    <row r="51" spans="2:9" ht="19.5" customHeight="1">
      <c r="B51" s="68"/>
      <c r="C51" s="68"/>
      <c r="D51" s="68"/>
      <c r="E51" s="68"/>
      <c r="F51" s="69"/>
      <c r="G51" s="70"/>
      <c r="H51" s="71"/>
      <c r="I51" s="72"/>
    </row>
    <row r="52" spans="2:10" ht="19.5" customHeight="1">
      <c r="B52" s="40" t="s">
        <v>57</v>
      </c>
      <c r="C52" s="41"/>
      <c r="D52" s="41"/>
      <c r="E52" s="42" t="s">
        <v>58</v>
      </c>
      <c r="F52" s="42"/>
      <c r="G52" s="43"/>
      <c r="H52" s="43"/>
      <c r="I52" s="73">
        <f>I64</f>
        <v>68559.40025454544</v>
      </c>
      <c r="J52" s="73">
        <f>J64</f>
        <v>87550.35412505452</v>
      </c>
    </row>
    <row r="53" spans="2:9" s="78" customFormat="1" ht="19.5" customHeight="1" outlineLevel="1">
      <c r="B53" s="88"/>
      <c r="C53" s="19"/>
      <c r="D53" s="19"/>
      <c r="E53" s="81" t="s">
        <v>352</v>
      </c>
      <c r="F53" s="82"/>
      <c r="G53" s="83"/>
      <c r="H53" s="83"/>
      <c r="I53" s="82"/>
    </row>
    <row r="54" spans="2:10" s="78" customFormat="1" ht="19.5" customHeight="1" outlineLevel="1">
      <c r="B54" s="74" t="s">
        <v>17</v>
      </c>
      <c r="C54" s="39">
        <v>84219</v>
      </c>
      <c r="D54" s="75" t="s">
        <v>107</v>
      </c>
      <c r="E54" s="65" t="s">
        <v>645</v>
      </c>
      <c r="F54" s="39" t="s">
        <v>5</v>
      </c>
      <c r="G54" s="89">
        <v>390.71000000000004</v>
      </c>
      <c r="H54" s="58" t="s">
        <v>657</v>
      </c>
      <c r="I54" s="90">
        <f aca="true" t="shared" si="4" ref="I54:I63">G54*H54</f>
        <v>4907.3176</v>
      </c>
      <c r="J54" s="50">
        <f aca="true" t="shared" si="5" ref="J54:J63">(I54*1.277)</f>
        <v>6266.6445752</v>
      </c>
    </row>
    <row r="55" spans="2:10" s="78" customFormat="1" ht="30" customHeight="1" outlineLevel="1">
      <c r="B55" s="74" t="s">
        <v>18</v>
      </c>
      <c r="C55" s="39" t="s">
        <v>369</v>
      </c>
      <c r="D55" s="75" t="s">
        <v>107</v>
      </c>
      <c r="E55" s="76" t="s">
        <v>209</v>
      </c>
      <c r="F55" s="39" t="s">
        <v>210</v>
      </c>
      <c r="G55" s="89">
        <v>805.3636363636363</v>
      </c>
      <c r="H55" s="58" t="s">
        <v>664</v>
      </c>
      <c r="I55" s="90">
        <f t="shared" si="4"/>
        <v>4679.162727272726</v>
      </c>
      <c r="J55" s="50">
        <f t="shared" si="5"/>
        <v>5975.2908027272715</v>
      </c>
    </row>
    <row r="56" spans="2:10" s="78" customFormat="1" ht="30" customHeight="1" outlineLevel="1">
      <c r="B56" s="74" t="s">
        <v>44</v>
      </c>
      <c r="C56" s="39" t="s">
        <v>367</v>
      </c>
      <c r="D56" s="75" t="s">
        <v>107</v>
      </c>
      <c r="E56" s="76" t="s">
        <v>211</v>
      </c>
      <c r="F56" s="39" t="s">
        <v>210</v>
      </c>
      <c r="G56" s="48">
        <v>330.7272727272727</v>
      </c>
      <c r="H56" s="48">
        <v>6.17</v>
      </c>
      <c r="I56" s="90">
        <f t="shared" si="4"/>
        <v>2040.5872727272724</v>
      </c>
      <c r="J56" s="50">
        <f t="shared" si="5"/>
        <v>2605.8299472727267</v>
      </c>
    </row>
    <row r="57" spans="2:10" s="78" customFormat="1" ht="19.5" customHeight="1" outlineLevel="1">
      <c r="B57" s="74" t="s">
        <v>236</v>
      </c>
      <c r="C57" s="39" t="s">
        <v>371</v>
      </c>
      <c r="D57" s="75" t="s">
        <v>107</v>
      </c>
      <c r="E57" s="76" t="s">
        <v>641</v>
      </c>
      <c r="F57" s="39" t="s">
        <v>86</v>
      </c>
      <c r="G57" s="48">
        <v>24.079999999999995</v>
      </c>
      <c r="H57" s="87" t="s">
        <v>684</v>
      </c>
      <c r="I57" s="90">
        <f t="shared" si="4"/>
        <v>6721.931999999998</v>
      </c>
      <c r="J57" s="50">
        <f t="shared" si="5"/>
        <v>8583.907163999997</v>
      </c>
    </row>
    <row r="58" spans="2:10" s="78" customFormat="1" ht="19.5" customHeight="1" outlineLevel="1">
      <c r="B58" s="79"/>
      <c r="C58" s="19"/>
      <c r="D58" s="19"/>
      <c r="E58" s="81" t="s">
        <v>353</v>
      </c>
      <c r="F58" s="82"/>
      <c r="G58" s="48"/>
      <c r="H58" s="48"/>
      <c r="I58" s="90"/>
      <c r="J58" s="50">
        <f t="shared" si="5"/>
        <v>0</v>
      </c>
    </row>
    <row r="59" spans="2:10" s="78" customFormat="1" ht="19.5" customHeight="1" outlineLevel="1">
      <c r="B59" s="79" t="s">
        <v>395</v>
      </c>
      <c r="C59" s="39">
        <v>84219</v>
      </c>
      <c r="D59" s="75" t="s">
        <v>107</v>
      </c>
      <c r="E59" s="65" t="s">
        <v>645</v>
      </c>
      <c r="F59" s="39" t="s">
        <v>5</v>
      </c>
      <c r="G59" s="48">
        <v>278.66999999999996</v>
      </c>
      <c r="H59" s="58" t="s">
        <v>657</v>
      </c>
      <c r="I59" s="90">
        <f t="shared" si="4"/>
        <v>3500.0951999999997</v>
      </c>
      <c r="J59" s="50">
        <f t="shared" si="5"/>
        <v>4469.6215704</v>
      </c>
    </row>
    <row r="60" spans="2:10" s="78" customFormat="1" ht="30" customHeight="1" outlineLevel="1">
      <c r="B60" s="79" t="s">
        <v>396</v>
      </c>
      <c r="C60" s="39" t="s">
        <v>369</v>
      </c>
      <c r="D60" s="75" t="s">
        <v>107</v>
      </c>
      <c r="E60" s="76" t="s">
        <v>209</v>
      </c>
      <c r="F60" s="39" t="s">
        <v>210</v>
      </c>
      <c r="G60" s="48">
        <v>1028.0909090909088</v>
      </c>
      <c r="H60" s="58" t="s">
        <v>664</v>
      </c>
      <c r="I60" s="90">
        <f t="shared" si="4"/>
        <v>5973.20818181818</v>
      </c>
      <c r="J60" s="50">
        <f t="shared" si="5"/>
        <v>7627.786848181815</v>
      </c>
    </row>
    <row r="61" spans="2:10" s="78" customFormat="1" ht="30" customHeight="1" outlineLevel="1">
      <c r="B61" s="79" t="s">
        <v>444</v>
      </c>
      <c r="C61" s="39" t="s">
        <v>367</v>
      </c>
      <c r="D61" s="75" t="s">
        <v>107</v>
      </c>
      <c r="E61" s="76" t="s">
        <v>211</v>
      </c>
      <c r="F61" s="39" t="s">
        <v>210</v>
      </c>
      <c r="G61" s="48">
        <v>350.72727272727263</v>
      </c>
      <c r="H61" s="48">
        <v>6.17</v>
      </c>
      <c r="I61" s="90">
        <f t="shared" si="4"/>
        <v>2163.9872727272723</v>
      </c>
      <c r="J61" s="50">
        <f t="shared" si="5"/>
        <v>2763.4117472727266</v>
      </c>
    </row>
    <row r="62" spans="2:18" s="78" customFormat="1" ht="19.5" customHeight="1" outlineLevel="1">
      <c r="B62" s="79" t="s">
        <v>237</v>
      </c>
      <c r="C62" s="39" t="s">
        <v>371</v>
      </c>
      <c r="D62" s="75" t="s">
        <v>107</v>
      </c>
      <c r="E62" s="76" t="s">
        <v>641</v>
      </c>
      <c r="F62" s="39" t="s">
        <v>86</v>
      </c>
      <c r="G62" s="48">
        <v>14.24</v>
      </c>
      <c r="H62" s="87" t="s">
        <v>684</v>
      </c>
      <c r="I62" s="90">
        <f t="shared" si="4"/>
        <v>3975.0959999999995</v>
      </c>
      <c r="J62" s="50">
        <f t="shared" si="5"/>
        <v>5076.1975919999995</v>
      </c>
      <c r="K62" s="91"/>
      <c r="L62" s="91"/>
      <c r="M62" s="92"/>
      <c r="N62" s="91"/>
      <c r="O62" s="93"/>
      <c r="P62" s="94"/>
      <c r="Q62" s="95"/>
      <c r="R62" s="95"/>
    </row>
    <row r="63" spans="2:18" s="78" customFormat="1" ht="19.5" customHeight="1" outlineLevel="1">
      <c r="B63" s="79" t="s">
        <v>499</v>
      </c>
      <c r="C63" s="39" t="s">
        <v>372</v>
      </c>
      <c r="D63" s="75" t="s">
        <v>107</v>
      </c>
      <c r="E63" s="76" t="s">
        <v>642</v>
      </c>
      <c r="F63" s="39" t="s">
        <v>5</v>
      </c>
      <c r="G63" s="66">
        <v>519.88</v>
      </c>
      <c r="H63" s="87" t="s">
        <v>685</v>
      </c>
      <c r="I63" s="90">
        <f t="shared" si="4"/>
        <v>34598.013999999996</v>
      </c>
      <c r="J63" s="50">
        <f t="shared" si="5"/>
        <v>44181.66387799999</v>
      </c>
      <c r="K63" s="91"/>
      <c r="L63" s="91"/>
      <c r="M63" s="92"/>
      <c r="N63" s="91"/>
      <c r="O63" s="93"/>
      <c r="P63" s="94"/>
      <c r="Q63" s="95"/>
      <c r="R63" s="95"/>
    </row>
    <row r="64" spans="2:10" ht="19.5" customHeight="1" outlineLevel="1">
      <c r="B64" s="185" t="s">
        <v>59</v>
      </c>
      <c r="C64" s="185"/>
      <c r="D64" s="185"/>
      <c r="E64" s="185"/>
      <c r="F64" s="185"/>
      <c r="G64" s="185"/>
      <c r="H64" s="185"/>
      <c r="I64" s="67">
        <f>SUM(I53:I63)</f>
        <v>68559.40025454544</v>
      </c>
      <c r="J64" s="67">
        <f>SUM(J53:J63)</f>
        <v>87550.35412505452</v>
      </c>
    </row>
    <row r="65" spans="2:9" ht="19.5" customHeight="1">
      <c r="B65" s="68"/>
      <c r="C65" s="68"/>
      <c r="D65" s="68"/>
      <c r="E65" s="68"/>
      <c r="F65" s="69"/>
      <c r="G65" s="70"/>
      <c r="H65" s="71"/>
      <c r="I65" s="72"/>
    </row>
    <row r="66" spans="2:10" ht="19.5" customHeight="1">
      <c r="B66" s="40" t="s">
        <v>60</v>
      </c>
      <c r="C66" s="41"/>
      <c r="D66" s="41"/>
      <c r="E66" s="42" t="s">
        <v>138</v>
      </c>
      <c r="F66" s="42"/>
      <c r="G66" s="43"/>
      <c r="H66" s="43"/>
      <c r="I66" s="73">
        <f>I71</f>
        <v>61489.8317</v>
      </c>
      <c r="J66" s="73">
        <f>J71</f>
        <v>78522.51508089999</v>
      </c>
    </row>
    <row r="67" spans="2:10" ht="39.75" customHeight="1" outlineLevel="1">
      <c r="B67" s="96" t="s">
        <v>19</v>
      </c>
      <c r="C67" s="86" t="s">
        <v>896</v>
      </c>
      <c r="D67" s="75" t="s">
        <v>107</v>
      </c>
      <c r="E67" s="76" t="s">
        <v>140</v>
      </c>
      <c r="F67" s="45" t="s">
        <v>5</v>
      </c>
      <c r="G67" s="48">
        <v>782.68</v>
      </c>
      <c r="H67" s="87" t="s">
        <v>897</v>
      </c>
      <c r="I67" s="50">
        <f>G67*H67</f>
        <v>52611.749599999996</v>
      </c>
      <c r="J67" s="50">
        <f>(I67*1.277)</f>
        <v>67185.20423919999</v>
      </c>
    </row>
    <row r="68" spans="2:10" s="78" customFormat="1" ht="30" customHeight="1" outlineLevel="1">
      <c r="B68" s="79" t="s">
        <v>215</v>
      </c>
      <c r="C68" s="75">
        <v>6113</v>
      </c>
      <c r="D68" s="75" t="s">
        <v>107</v>
      </c>
      <c r="E68" s="76" t="s">
        <v>141</v>
      </c>
      <c r="F68" s="45" t="s">
        <v>5</v>
      </c>
      <c r="G68" s="48">
        <v>25.07</v>
      </c>
      <c r="H68" s="87" t="s">
        <v>686</v>
      </c>
      <c r="I68" s="50">
        <f>G68*H68</f>
        <v>118.0797</v>
      </c>
      <c r="J68" s="50">
        <f>(I68*1.277)</f>
        <v>150.78777689999998</v>
      </c>
    </row>
    <row r="69" spans="2:10" s="78" customFormat="1" ht="19.5" customHeight="1" outlineLevel="1">
      <c r="B69" s="79" t="s">
        <v>397</v>
      </c>
      <c r="C69" s="75" t="s">
        <v>373</v>
      </c>
      <c r="D69" s="75" t="s">
        <v>107</v>
      </c>
      <c r="E69" s="76" t="s">
        <v>482</v>
      </c>
      <c r="F69" s="97" t="s">
        <v>1</v>
      </c>
      <c r="G69" s="98">
        <v>191.6</v>
      </c>
      <c r="H69" s="87" t="s">
        <v>687</v>
      </c>
      <c r="I69" s="50">
        <f>G69*H69</f>
        <v>4220.948</v>
      </c>
      <c r="J69" s="50">
        <f>(I69*1.277)</f>
        <v>5390.150596</v>
      </c>
    </row>
    <row r="70" spans="2:10" s="78" customFormat="1" ht="30" customHeight="1" outlineLevel="1">
      <c r="B70" s="79" t="s">
        <v>398</v>
      </c>
      <c r="C70" s="75" t="s">
        <v>399</v>
      </c>
      <c r="D70" s="75" t="s">
        <v>198</v>
      </c>
      <c r="E70" s="76" t="s">
        <v>493</v>
      </c>
      <c r="F70" s="75" t="s">
        <v>5</v>
      </c>
      <c r="G70" s="99">
        <v>12.92</v>
      </c>
      <c r="H70" s="87" t="s">
        <v>688</v>
      </c>
      <c r="I70" s="50">
        <f>G70*H70</f>
        <v>4539.0544</v>
      </c>
      <c r="J70" s="50">
        <f>(I70*1.277)</f>
        <v>5796.372468799999</v>
      </c>
    </row>
    <row r="71" spans="2:10" ht="19.5" customHeight="1" outlineLevel="1">
      <c r="B71" s="185" t="s">
        <v>61</v>
      </c>
      <c r="C71" s="185"/>
      <c r="D71" s="185"/>
      <c r="E71" s="185"/>
      <c r="F71" s="192"/>
      <c r="G71" s="192"/>
      <c r="H71" s="192"/>
      <c r="I71" s="67">
        <f>SUM(I67:I70)</f>
        <v>61489.8317</v>
      </c>
      <c r="J71" s="67">
        <f>SUM(J67:J70)</f>
        <v>78522.51508089999</v>
      </c>
    </row>
    <row r="72" spans="2:9" ht="19.5" customHeight="1">
      <c r="B72" s="68"/>
      <c r="C72" s="68"/>
      <c r="D72" s="68"/>
      <c r="E72" s="68"/>
      <c r="F72" s="69"/>
      <c r="G72" s="70"/>
      <c r="H72" s="71"/>
      <c r="I72" s="72"/>
    </row>
    <row r="73" spans="2:10" ht="19.5" customHeight="1">
      <c r="B73" s="40" t="s">
        <v>62</v>
      </c>
      <c r="C73" s="41"/>
      <c r="D73" s="41"/>
      <c r="E73" s="42" t="s">
        <v>4</v>
      </c>
      <c r="F73" s="42"/>
      <c r="G73" s="43"/>
      <c r="H73" s="43"/>
      <c r="I73" s="73">
        <f>I102</f>
        <v>54086.593400000005</v>
      </c>
      <c r="J73" s="73">
        <f>J102</f>
        <v>69068.5797718</v>
      </c>
    </row>
    <row r="74" spans="2:9" ht="19.5" customHeight="1" outlineLevel="1">
      <c r="B74" s="45"/>
      <c r="C74" s="100"/>
      <c r="D74" s="100"/>
      <c r="E74" s="101" t="s">
        <v>108</v>
      </c>
      <c r="F74" s="45"/>
      <c r="G74" s="54"/>
      <c r="H74" s="54"/>
      <c r="I74" s="102"/>
    </row>
    <row r="75" spans="2:10" ht="30" customHeight="1" outlineLevel="1">
      <c r="B75" s="103" t="s">
        <v>20</v>
      </c>
      <c r="C75" s="75" t="s">
        <v>361</v>
      </c>
      <c r="D75" s="75" t="s">
        <v>107</v>
      </c>
      <c r="E75" s="76" t="s">
        <v>109</v>
      </c>
      <c r="F75" s="45" t="s">
        <v>2</v>
      </c>
      <c r="G75" s="48">
        <v>7</v>
      </c>
      <c r="H75" s="87" t="s">
        <v>689</v>
      </c>
      <c r="I75" s="50">
        <f>G75*H75</f>
        <v>2346.89</v>
      </c>
      <c r="J75" s="50">
        <f aca="true" t="shared" si="6" ref="J75:J101">(I75*1.277)</f>
        <v>2996.9785299999994</v>
      </c>
    </row>
    <row r="76" spans="2:10" ht="30" customHeight="1" outlineLevel="1">
      <c r="B76" s="103" t="s">
        <v>21</v>
      </c>
      <c r="C76" s="75" t="s">
        <v>122</v>
      </c>
      <c r="D76" s="74"/>
      <c r="E76" s="76" t="s">
        <v>446</v>
      </c>
      <c r="F76" s="45" t="s">
        <v>2</v>
      </c>
      <c r="G76" s="48">
        <v>5</v>
      </c>
      <c r="H76" s="104">
        <v>185.7</v>
      </c>
      <c r="I76" s="50">
        <f aca="true" t="shared" si="7" ref="I76:I101">G76*H76</f>
        <v>928.5</v>
      </c>
      <c r="J76" s="50">
        <f t="shared" si="6"/>
        <v>1185.6944999999998</v>
      </c>
    </row>
    <row r="77" spans="2:10" ht="30" customHeight="1" outlineLevel="1">
      <c r="B77" s="103" t="s">
        <v>22</v>
      </c>
      <c r="C77" s="75" t="s">
        <v>122</v>
      </c>
      <c r="D77" s="105"/>
      <c r="E77" s="76" t="s">
        <v>462</v>
      </c>
      <c r="F77" s="45" t="s">
        <v>2</v>
      </c>
      <c r="G77" s="48">
        <v>2</v>
      </c>
      <c r="H77" s="104">
        <v>179</v>
      </c>
      <c r="I77" s="50">
        <f t="shared" si="7"/>
        <v>358</v>
      </c>
      <c r="J77" s="50">
        <f t="shared" si="6"/>
        <v>457.166</v>
      </c>
    </row>
    <row r="78" spans="2:11" ht="30" customHeight="1" outlineLevel="1">
      <c r="B78" s="103" t="s">
        <v>23</v>
      </c>
      <c r="C78" s="75" t="s">
        <v>122</v>
      </c>
      <c r="D78" s="75"/>
      <c r="E78" s="76" t="s">
        <v>505</v>
      </c>
      <c r="F78" s="45" t="s">
        <v>2</v>
      </c>
      <c r="G78" s="48">
        <v>1</v>
      </c>
      <c r="H78" s="87">
        <v>249.33</v>
      </c>
      <c r="I78" s="50">
        <f t="shared" si="7"/>
        <v>249.33</v>
      </c>
      <c r="J78" s="50">
        <f t="shared" si="6"/>
        <v>318.39441</v>
      </c>
      <c r="K78" s="106"/>
    </row>
    <row r="79" spans="2:10" ht="30" customHeight="1" outlineLevel="1">
      <c r="B79" s="103" t="s">
        <v>24</v>
      </c>
      <c r="C79" s="107" t="s">
        <v>360</v>
      </c>
      <c r="D79" s="75" t="s">
        <v>107</v>
      </c>
      <c r="E79" s="76" t="s">
        <v>506</v>
      </c>
      <c r="F79" s="45" t="s">
        <v>2</v>
      </c>
      <c r="G79" s="48">
        <v>3</v>
      </c>
      <c r="H79" s="87" t="s">
        <v>690</v>
      </c>
      <c r="I79" s="50">
        <f t="shared" si="7"/>
        <v>1851.8999999999999</v>
      </c>
      <c r="J79" s="50">
        <f t="shared" si="6"/>
        <v>2364.8762999999994</v>
      </c>
    </row>
    <row r="80" spans="2:10" ht="30" customHeight="1" outlineLevel="1">
      <c r="B80" s="103" t="s">
        <v>25</v>
      </c>
      <c r="C80" s="75" t="s">
        <v>362</v>
      </c>
      <c r="D80" s="75" t="s">
        <v>107</v>
      </c>
      <c r="E80" s="76" t="s">
        <v>485</v>
      </c>
      <c r="F80" s="45" t="s">
        <v>2</v>
      </c>
      <c r="G80" s="48">
        <v>3</v>
      </c>
      <c r="H80" s="108">
        <v>213.48</v>
      </c>
      <c r="I80" s="50">
        <f t="shared" si="7"/>
        <v>640.4399999999999</v>
      </c>
      <c r="J80" s="50">
        <f t="shared" si="6"/>
        <v>817.8418799999998</v>
      </c>
    </row>
    <row r="81" spans="2:10" ht="30" customHeight="1" outlineLevel="1">
      <c r="B81" s="103" t="s">
        <v>26</v>
      </c>
      <c r="C81" s="75" t="s">
        <v>122</v>
      </c>
      <c r="D81" s="75"/>
      <c r="E81" s="76" t="s">
        <v>486</v>
      </c>
      <c r="F81" s="45" t="s">
        <v>2</v>
      </c>
      <c r="G81" s="48">
        <v>2</v>
      </c>
      <c r="H81" s="108">
        <v>259.67</v>
      </c>
      <c r="I81" s="50">
        <f t="shared" si="7"/>
        <v>519.34</v>
      </c>
      <c r="J81" s="50">
        <f t="shared" si="6"/>
        <v>663.19718</v>
      </c>
    </row>
    <row r="82" spans="2:10" ht="19.5" customHeight="1" outlineLevel="1">
      <c r="B82" s="45"/>
      <c r="C82" s="75"/>
      <c r="D82" s="103"/>
      <c r="E82" s="109" t="s">
        <v>110</v>
      </c>
      <c r="F82" s="45"/>
      <c r="G82" s="48"/>
      <c r="H82" s="54"/>
      <c r="I82" s="50">
        <f t="shared" si="7"/>
        <v>0</v>
      </c>
      <c r="J82" s="50">
        <f t="shared" si="6"/>
        <v>0</v>
      </c>
    </row>
    <row r="83" spans="2:10" ht="19.5" customHeight="1" outlineLevel="1">
      <c r="B83" s="103" t="s">
        <v>27</v>
      </c>
      <c r="C83" s="75" t="s">
        <v>363</v>
      </c>
      <c r="D83" s="103" t="s">
        <v>107</v>
      </c>
      <c r="E83" s="76" t="s">
        <v>112</v>
      </c>
      <c r="F83" s="45" t="s">
        <v>2</v>
      </c>
      <c r="G83" s="48">
        <v>18</v>
      </c>
      <c r="H83" s="87" t="s">
        <v>691</v>
      </c>
      <c r="I83" s="50">
        <f t="shared" si="7"/>
        <v>1198.6200000000001</v>
      </c>
      <c r="J83" s="50">
        <f t="shared" si="6"/>
        <v>1530.6377400000001</v>
      </c>
    </row>
    <row r="84" spans="2:10" ht="19.5" customHeight="1" outlineLevel="1">
      <c r="B84" s="103" t="s">
        <v>28</v>
      </c>
      <c r="C84" s="75" t="s">
        <v>364</v>
      </c>
      <c r="D84" s="75" t="s">
        <v>107</v>
      </c>
      <c r="E84" s="76" t="s">
        <v>111</v>
      </c>
      <c r="F84" s="75" t="s">
        <v>2</v>
      </c>
      <c r="G84" s="48">
        <v>5</v>
      </c>
      <c r="H84" s="87" t="s">
        <v>692</v>
      </c>
      <c r="I84" s="50">
        <f t="shared" si="7"/>
        <v>251.45</v>
      </c>
      <c r="J84" s="50">
        <f t="shared" si="6"/>
        <v>321.10164999999995</v>
      </c>
    </row>
    <row r="85" spans="2:10" ht="19.5" customHeight="1" outlineLevel="1">
      <c r="B85" s="100"/>
      <c r="C85" s="75"/>
      <c r="D85" s="100"/>
      <c r="E85" s="101" t="s">
        <v>113</v>
      </c>
      <c r="F85" s="45"/>
      <c r="G85" s="48"/>
      <c r="H85" s="110"/>
      <c r="I85" s="50"/>
      <c r="J85" s="50">
        <f t="shared" si="6"/>
        <v>0</v>
      </c>
    </row>
    <row r="86" spans="2:10" ht="30" customHeight="1" outlineLevel="1">
      <c r="B86" s="103" t="s">
        <v>29</v>
      </c>
      <c r="C86" s="75" t="s">
        <v>122</v>
      </c>
      <c r="D86" s="75" t="s">
        <v>207</v>
      </c>
      <c r="E86" s="76" t="s">
        <v>114</v>
      </c>
      <c r="F86" s="45" t="s">
        <v>5</v>
      </c>
      <c r="G86" s="48">
        <v>1.68</v>
      </c>
      <c r="H86" s="110">
        <v>1071</v>
      </c>
      <c r="I86" s="50">
        <f t="shared" si="7"/>
        <v>1799.28</v>
      </c>
      <c r="J86" s="50">
        <f t="shared" si="6"/>
        <v>2297.68056</v>
      </c>
    </row>
    <row r="87" spans="2:10" ht="19.5" customHeight="1" outlineLevel="1">
      <c r="B87" s="100"/>
      <c r="C87" s="75"/>
      <c r="D87" s="75"/>
      <c r="E87" s="111" t="s">
        <v>115</v>
      </c>
      <c r="F87" s="111"/>
      <c r="G87" s="111"/>
      <c r="H87" s="110"/>
      <c r="I87" s="50">
        <f t="shared" si="7"/>
        <v>0</v>
      </c>
      <c r="J87" s="50">
        <f t="shared" si="6"/>
        <v>0</v>
      </c>
    </row>
    <row r="88" spans="2:10" ht="30" customHeight="1" outlineLevel="1">
      <c r="B88" s="103" t="s">
        <v>30</v>
      </c>
      <c r="C88" s="75">
        <v>68052</v>
      </c>
      <c r="D88" s="75" t="s">
        <v>107</v>
      </c>
      <c r="E88" s="76" t="s">
        <v>447</v>
      </c>
      <c r="F88" s="45" t="s">
        <v>5</v>
      </c>
      <c r="G88" s="48">
        <v>0.24</v>
      </c>
      <c r="H88" s="110">
        <v>421.93</v>
      </c>
      <c r="I88" s="50">
        <f t="shared" si="7"/>
        <v>101.2632</v>
      </c>
      <c r="J88" s="50">
        <f t="shared" si="6"/>
        <v>129.31310639999998</v>
      </c>
    </row>
    <row r="89" spans="2:10" ht="30" customHeight="1" outlineLevel="1">
      <c r="B89" s="103" t="s">
        <v>94</v>
      </c>
      <c r="C89" s="75" t="s">
        <v>401</v>
      </c>
      <c r="D89" s="75" t="s">
        <v>198</v>
      </c>
      <c r="E89" s="76" t="s">
        <v>448</v>
      </c>
      <c r="F89" s="45" t="s">
        <v>5</v>
      </c>
      <c r="G89" s="48">
        <v>1.08</v>
      </c>
      <c r="H89" s="110">
        <v>226.82</v>
      </c>
      <c r="I89" s="50">
        <f t="shared" si="7"/>
        <v>244.9656</v>
      </c>
      <c r="J89" s="50">
        <f t="shared" si="6"/>
        <v>312.82107119999995</v>
      </c>
    </row>
    <row r="90" spans="2:10" ht="30" customHeight="1" outlineLevel="1">
      <c r="B90" s="103" t="s">
        <v>455</v>
      </c>
      <c r="C90" s="75">
        <v>68052</v>
      </c>
      <c r="D90" s="75" t="s">
        <v>107</v>
      </c>
      <c r="E90" s="76" t="s">
        <v>449</v>
      </c>
      <c r="F90" s="45" t="s">
        <v>5</v>
      </c>
      <c r="G90" s="48">
        <v>2.8</v>
      </c>
      <c r="H90" s="110">
        <v>357.16</v>
      </c>
      <c r="I90" s="50">
        <f t="shared" si="7"/>
        <v>1000.048</v>
      </c>
      <c r="J90" s="50">
        <f t="shared" si="6"/>
        <v>1277.0612959999999</v>
      </c>
    </row>
    <row r="91" spans="2:10" ht="30" customHeight="1" outlineLevel="1">
      <c r="B91" s="103" t="s">
        <v>456</v>
      </c>
      <c r="C91" s="75">
        <v>68052</v>
      </c>
      <c r="D91" s="75" t="s">
        <v>107</v>
      </c>
      <c r="E91" s="76" t="s">
        <v>450</v>
      </c>
      <c r="F91" s="45" t="s">
        <v>5</v>
      </c>
      <c r="G91" s="48">
        <v>0.6</v>
      </c>
      <c r="H91" s="110">
        <v>357.16</v>
      </c>
      <c r="I91" s="50">
        <f t="shared" si="7"/>
        <v>214.29600000000002</v>
      </c>
      <c r="J91" s="50">
        <f t="shared" si="6"/>
        <v>273.655992</v>
      </c>
    </row>
    <row r="92" spans="2:10" ht="30" customHeight="1" outlineLevel="1">
      <c r="B92" s="103" t="s">
        <v>457</v>
      </c>
      <c r="C92" s="75" t="s">
        <v>401</v>
      </c>
      <c r="D92" s="75" t="s">
        <v>198</v>
      </c>
      <c r="E92" s="76" t="s">
        <v>451</v>
      </c>
      <c r="F92" s="45" t="s">
        <v>5</v>
      </c>
      <c r="G92" s="48">
        <v>7.2</v>
      </c>
      <c r="H92" s="112">
        <v>311.71</v>
      </c>
      <c r="I92" s="50">
        <f t="shared" si="7"/>
        <v>2244.312</v>
      </c>
      <c r="J92" s="50">
        <f t="shared" si="6"/>
        <v>2865.9864239999997</v>
      </c>
    </row>
    <row r="93" spans="2:10" ht="30" customHeight="1" outlineLevel="1">
      <c r="B93" s="103" t="s">
        <v>458</v>
      </c>
      <c r="C93" s="75">
        <v>68052</v>
      </c>
      <c r="D93" s="75" t="s">
        <v>107</v>
      </c>
      <c r="E93" s="76" t="s">
        <v>452</v>
      </c>
      <c r="F93" s="45" t="s">
        <v>5</v>
      </c>
      <c r="G93" s="48">
        <v>3.3</v>
      </c>
      <c r="H93" s="110">
        <v>226.82</v>
      </c>
      <c r="I93" s="50">
        <f t="shared" si="7"/>
        <v>748.506</v>
      </c>
      <c r="J93" s="50">
        <f t="shared" si="6"/>
        <v>955.8421619999999</v>
      </c>
    </row>
    <row r="94" spans="2:10" ht="30" customHeight="1" outlineLevel="1">
      <c r="B94" s="103" t="s">
        <v>459</v>
      </c>
      <c r="C94" s="75">
        <v>68052</v>
      </c>
      <c r="D94" s="75" t="s">
        <v>107</v>
      </c>
      <c r="E94" s="76" t="s">
        <v>453</v>
      </c>
      <c r="F94" s="45" t="s">
        <v>5</v>
      </c>
      <c r="G94" s="48">
        <v>8.8</v>
      </c>
      <c r="H94" s="110">
        <v>357.16</v>
      </c>
      <c r="I94" s="50">
        <f t="shared" si="7"/>
        <v>3143.0080000000003</v>
      </c>
      <c r="J94" s="50">
        <f t="shared" si="6"/>
        <v>4013.621216</v>
      </c>
    </row>
    <row r="95" spans="2:10" ht="30" customHeight="1" outlineLevel="1">
      <c r="B95" s="103" t="s">
        <v>460</v>
      </c>
      <c r="C95" s="75">
        <v>68052</v>
      </c>
      <c r="D95" s="75" t="s">
        <v>107</v>
      </c>
      <c r="E95" s="76" t="s">
        <v>454</v>
      </c>
      <c r="F95" s="45" t="s">
        <v>5</v>
      </c>
      <c r="G95" s="48">
        <v>48.4</v>
      </c>
      <c r="H95" s="110">
        <v>357.16</v>
      </c>
      <c r="I95" s="50">
        <f t="shared" si="7"/>
        <v>17286.544</v>
      </c>
      <c r="J95" s="50">
        <f t="shared" si="6"/>
        <v>22074.916688</v>
      </c>
    </row>
    <row r="96" spans="2:10" ht="30" customHeight="1" outlineLevel="1">
      <c r="B96" s="103" t="s">
        <v>461</v>
      </c>
      <c r="C96" s="113" t="s">
        <v>921</v>
      </c>
      <c r="D96" s="75" t="s">
        <v>198</v>
      </c>
      <c r="E96" s="76" t="s">
        <v>487</v>
      </c>
      <c r="F96" s="45" t="s">
        <v>5</v>
      </c>
      <c r="G96" s="48">
        <v>7.2</v>
      </c>
      <c r="H96" s="112">
        <v>472.52</v>
      </c>
      <c r="I96" s="50">
        <f t="shared" si="7"/>
        <v>3402.144</v>
      </c>
      <c r="J96" s="50">
        <f t="shared" si="6"/>
        <v>4344.537888</v>
      </c>
    </row>
    <row r="97" spans="2:10" ht="19.5" customHeight="1" outlineLevel="1">
      <c r="B97" s="103" t="s">
        <v>488</v>
      </c>
      <c r="C97" s="75" t="s">
        <v>122</v>
      </c>
      <c r="D97" s="75" t="s">
        <v>207</v>
      </c>
      <c r="E97" s="76" t="s">
        <v>116</v>
      </c>
      <c r="F97" s="75" t="s">
        <v>5</v>
      </c>
      <c r="G97" s="48">
        <v>4.2</v>
      </c>
      <c r="H97" s="112">
        <v>8.37</v>
      </c>
      <c r="I97" s="50">
        <f t="shared" si="7"/>
        <v>35.153999999999996</v>
      </c>
      <c r="J97" s="50">
        <f t="shared" si="6"/>
        <v>44.89165799999999</v>
      </c>
    </row>
    <row r="98" spans="2:10" ht="19.5" customHeight="1" outlineLevel="1">
      <c r="B98" s="103"/>
      <c r="C98" s="75"/>
      <c r="D98" s="75"/>
      <c r="E98" s="109" t="s">
        <v>117</v>
      </c>
      <c r="F98" s="75"/>
      <c r="G98" s="48"/>
      <c r="H98" s="54"/>
      <c r="I98" s="50">
        <f t="shared" si="7"/>
        <v>0</v>
      </c>
      <c r="J98" s="50">
        <f t="shared" si="6"/>
        <v>0</v>
      </c>
    </row>
    <row r="99" spans="2:10" ht="19.5" customHeight="1" outlineLevel="1">
      <c r="B99" s="103" t="s">
        <v>489</v>
      </c>
      <c r="C99" s="75">
        <v>72118</v>
      </c>
      <c r="D99" s="75" t="s">
        <v>107</v>
      </c>
      <c r="E99" s="76" t="s">
        <v>119</v>
      </c>
      <c r="F99" s="75" t="s">
        <v>5</v>
      </c>
      <c r="G99" s="48">
        <v>2</v>
      </c>
      <c r="H99" s="87">
        <v>153.94</v>
      </c>
      <c r="I99" s="50">
        <f t="shared" si="7"/>
        <v>307.88</v>
      </c>
      <c r="J99" s="50">
        <f t="shared" si="6"/>
        <v>393.16276</v>
      </c>
    </row>
    <row r="100" spans="2:10" ht="19.5" customHeight="1" outlineLevel="1">
      <c r="B100" s="103" t="s">
        <v>490</v>
      </c>
      <c r="C100" s="75">
        <v>84959</v>
      </c>
      <c r="D100" s="75" t="s">
        <v>107</v>
      </c>
      <c r="E100" s="76" t="s">
        <v>118</v>
      </c>
      <c r="F100" s="75" t="s">
        <v>5</v>
      </c>
      <c r="G100" s="48">
        <v>70.42</v>
      </c>
      <c r="H100" s="87" t="s">
        <v>693</v>
      </c>
      <c r="I100" s="50">
        <f t="shared" si="7"/>
        <v>14276.2466</v>
      </c>
      <c r="J100" s="50">
        <f t="shared" si="6"/>
        <v>18230.7669082</v>
      </c>
    </row>
    <row r="101" spans="2:10" ht="19.5" customHeight="1" outlineLevel="1">
      <c r="B101" s="103" t="s">
        <v>518</v>
      </c>
      <c r="C101" s="75">
        <v>85005</v>
      </c>
      <c r="D101" s="75" t="s">
        <v>107</v>
      </c>
      <c r="E101" s="76" t="s">
        <v>500</v>
      </c>
      <c r="F101" s="75" t="s">
        <v>5</v>
      </c>
      <c r="G101" s="48">
        <v>4.4</v>
      </c>
      <c r="H101" s="87">
        <v>213.29</v>
      </c>
      <c r="I101" s="50">
        <f t="shared" si="7"/>
        <v>938.476</v>
      </c>
      <c r="J101" s="50">
        <f t="shared" si="6"/>
        <v>1198.433852</v>
      </c>
    </row>
    <row r="102" spans="2:10" ht="19.5" customHeight="1" outlineLevel="1">
      <c r="B102" s="185" t="s">
        <v>63</v>
      </c>
      <c r="C102" s="185"/>
      <c r="D102" s="185"/>
      <c r="E102" s="185"/>
      <c r="F102" s="192"/>
      <c r="G102" s="192"/>
      <c r="H102" s="192"/>
      <c r="I102" s="67">
        <f>SUM(I75:I101)</f>
        <v>54086.593400000005</v>
      </c>
      <c r="J102" s="67">
        <f>SUM(J75:J101)</f>
        <v>69068.5797718</v>
      </c>
    </row>
    <row r="103" spans="2:9" ht="19.5" customHeight="1">
      <c r="B103" s="68"/>
      <c r="C103" s="68"/>
      <c r="D103" s="68"/>
      <c r="E103" s="68"/>
      <c r="F103" s="69"/>
      <c r="G103" s="70"/>
      <c r="H103" s="71"/>
      <c r="I103" s="72"/>
    </row>
    <row r="104" spans="2:10" ht="19.5" customHeight="1">
      <c r="B104" s="40" t="s">
        <v>64</v>
      </c>
      <c r="C104" s="41"/>
      <c r="D104" s="41"/>
      <c r="E104" s="42" t="s">
        <v>144</v>
      </c>
      <c r="F104" s="42"/>
      <c r="G104" s="43"/>
      <c r="H104" s="43"/>
      <c r="I104" s="73">
        <f>I108</f>
        <v>150208.2217</v>
      </c>
      <c r="J104" s="73">
        <f>J108</f>
        <v>191815.89911089998</v>
      </c>
    </row>
    <row r="105" spans="2:10" ht="30" customHeight="1" outlineLevel="1">
      <c r="B105" s="103" t="s">
        <v>31</v>
      </c>
      <c r="C105" s="86" t="s">
        <v>924</v>
      </c>
      <c r="D105" s="103" t="s">
        <v>107</v>
      </c>
      <c r="E105" s="76" t="s">
        <v>142</v>
      </c>
      <c r="F105" s="45" t="s">
        <v>5</v>
      </c>
      <c r="G105" s="48">
        <v>982.25</v>
      </c>
      <c r="H105" s="87">
        <v>101.49</v>
      </c>
      <c r="I105" s="50">
        <f>G105*H105</f>
        <v>99688.55249999999</v>
      </c>
      <c r="J105" s="50">
        <f>(I105*1.277)</f>
        <v>127302.28154249999</v>
      </c>
    </row>
    <row r="106" spans="2:10" ht="19.5" customHeight="1" outlineLevel="1">
      <c r="B106" s="103" t="s">
        <v>238</v>
      </c>
      <c r="C106" s="75" t="s">
        <v>357</v>
      </c>
      <c r="D106" s="75" t="s">
        <v>107</v>
      </c>
      <c r="E106" s="76" t="s">
        <v>356</v>
      </c>
      <c r="F106" s="45" t="s">
        <v>5</v>
      </c>
      <c r="G106" s="48">
        <v>1025.46</v>
      </c>
      <c r="H106" s="87" t="s">
        <v>694</v>
      </c>
      <c r="I106" s="50">
        <f>G106*H106</f>
        <v>45550.93320000001</v>
      </c>
      <c r="J106" s="50">
        <f>(I106*1.277)</f>
        <v>58168.5416964</v>
      </c>
    </row>
    <row r="107" spans="2:10" ht="19.5" customHeight="1" outlineLevel="1">
      <c r="B107" s="103" t="s">
        <v>239</v>
      </c>
      <c r="C107" s="75" t="s">
        <v>358</v>
      </c>
      <c r="D107" s="75" t="s">
        <v>107</v>
      </c>
      <c r="E107" s="76" t="s">
        <v>143</v>
      </c>
      <c r="F107" s="45" t="s">
        <v>1</v>
      </c>
      <c r="G107" s="48">
        <v>197.8</v>
      </c>
      <c r="H107" s="87" t="s">
        <v>695</v>
      </c>
      <c r="I107" s="50">
        <f>G107*H107</f>
        <v>4968.736000000001</v>
      </c>
      <c r="J107" s="50">
        <f>(I107*1.277)</f>
        <v>6345.075872</v>
      </c>
    </row>
    <row r="108" spans="2:10" ht="19.5" customHeight="1" outlineLevel="1">
      <c r="B108" s="185" t="s">
        <v>65</v>
      </c>
      <c r="C108" s="185"/>
      <c r="D108" s="185"/>
      <c r="E108" s="185"/>
      <c r="F108" s="185"/>
      <c r="G108" s="185"/>
      <c r="H108" s="185"/>
      <c r="I108" s="67">
        <f>SUM(I105:I107)</f>
        <v>150208.2217</v>
      </c>
      <c r="J108" s="67">
        <f>SUM(J105:J107)</f>
        <v>191815.89911089998</v>
      </c>
    </row>
    <row r="109" spans="2:9" ht="19.5" customHeight="1">
      <c r="B109" s="68"/>
      <c r="C109" s="68"/>
      <c r="D109" s="68"/>
      <c r="E109" s="68"/>
      <c r="F109" s="69"/>
      <c r="G109" s="70"/>
      <c r="H109" s="71"/>
      <c r="I109" s="72"/>
    </row>
    <row r="110" spans="2:10" ht="19.5" customHeight="1">
      <c r="B110" s="40" t="s">
        <v>66</v>
      </c>
      <c r="C110" s="41"/>
      <c r="D110" s="41"/>
      <c r="E110" s="42" t="s">
        <v>630</v>
      </c>
      <c r="F110" s="42"/>
      <c r="G110" s="43"/>
      <c r="H110" s="43"/>
      <c r="I110" s="73">
        <f>I112</f>
        <v>17526.422899999998</v>
      </c>
      <c r="J110" s="73">
        <f>J112</f>
        <v>22381.242043299997</v>
      </c>
    </row>
    <row r="111" spans="2:10" s="78" customFormat="1" ht="19.5" customHeight="1" outlineLevel="1">
      <c r="B111" s="79" t="s">
        <v>32</v>
      </c>
      <c r="C111" s="75">
        <v>83737</v>
      </c>
      <c r="D111" s="75" t="s">
        <v>107</v>
      </c>
      <c r="E111" s="76" t="s">
        <v>139</v>
      </c>
      <c r="F111" s="114" t="s">
        <v>5</v>
      </c>
      <c r="G111" s="83">
        <f>G40</f>
        <v>401.89</v>
      </c>
      <c r="H111" s="87" t="s">
        <v>696</v>
      </c>
      <c r="I111" s="50">
        <f>G111*H111</f>
        <v>17526.422899999998</v>
      </c>
      <c r="J111" s="50">
        <f>(I111*1.277)</f>
        <v>22381.242043299997</v>
      </c>
    </row>
    <row r="112" spans="2:10" ht="19.5" customHeight="1" outlineLevel="1">
      <c r="B112" s="185" t="s">
        <v>67</v>
      </c>
      <c r="C112" s="185"/>
      <c r="D112" s="185"/>
      <c r="E112" s="185"/>
      <c r="F112" s="185"/>
      <c r="G112" s="185"/>
      <c r="H112" s="185"/>
      <c r="I112" s="67">
        <f>SUM(I111:I111)</f>
        <v>17526.422899999998</v>
      </c>
      <c r="J112" s="67">
        <f>SUM(J111:J111)</f>
        <v>22381.242043299997</v>
      </c>
    </row>
    <row r="113" spans="2:9" ht="19.5" customHeight="1">
      <c r="B113" s="115"/>
      <c r="C113" s="115"/>
      <c r="D113" s="115"/>
      <c r="E113" s="115"/>
      <c r="F113" s="115"/>
      <c r="G113" s="115"/>
      <c r="H113" s="115"/>
      <c r="I113" s="116"/>
    </row>
    <row r="114" spans="2:10" ht="19.5" customHeight="1">
      <c r="B114" s="40" t="s">
        <v>68</v>
      </c>
      <c r="C114" s="41"/>
      <c r="D114" s="41"/>
      <c r="E114" s="42" t="s">
        <v>145</v>
      </c>
      <c r="F114" s="42"/>
      <c r="G114" s="43"/>
      <c r="H114" s="43"/>
      <c r="I114" s="73">
        <f>I123</f>
        <v>161463.6404</v>
      </c>
      <c r="J114" s="73">
        <f>J123</f>
        <v>206189.06879079997</v>
      </c>
    </row>
    <row r="115" spans="2:10" ht="19.5" customHeight="1" outlineLevel="1">
      <c r="B115" s="103" t="s">
        <v>33</v>
      </c>
      <c r="C115" s="117">
        <v>5974</v>
      </c>
      <c r="D115" s="118" t="s">
        <v>107</v>
      </c>
      <c r="E115" s="119" t="s">
        <v>100</v>
      </c>
      <c r="F115" s="97" t="s">
        <v>5</v>
      </c>
      <c r="G115" s="48">
        <v>1706.71</v>
      </c>
      <c r="H115" s="87" t="s">
        <v>697</v>
      </c>
      <c r="I115" s="50">
        <f>G115*H115</f>
        <v>5785.7469</v>
      </c>
      <c r="J115" s="50">
        <f aca="true" t="shared" si="8" ref="J115:J122">(I115*1.277)</f>
        <v>7388.398791299999</v>
      </c>
    </row>
    <row r="116" spans="2:10" s="78" customFormat="1" ht="19.5" customHeight="1" outlineLevel="1">
      <c r="B116" s="103" t="s">
        <v>34</v>
      </c>
      <c r="C116" s="74" t="s">
        <v>405</v>
      </c>
      <c r="D116" s="118" t="s">
        <v>198</v>
      </c>
      <c r="E116" s="120" t="s">
        <v>101</v>
      </c>
      <c r="F116" s="53" t="s">
        <v>5</v>
      </c>
      <c r="G116" s="48">
        <v>483.57</v>
      </c>
      <c r="H116" s="87" t="s">
        <v>698</v>
      </c>
      <c r="I116" s="50">
        <f aca="true" t="shared" si="9" ref="I116:I122">G116*H116</f>
        <v>3438.1827000000003</v>
      </c>
      <c r="J116" s="50">
        <f t="shared" si="8"/>
        <v>4390.5593079</v>
      </c>
    </row>
    <row r="117" spans="2:10" s="78" customFormat="1" ht="30" customHeight="1" outlineLevel="1">
      <c r="B117" s="103" t="s">
        <v>35</v>
      </c>
      <c r="C117" s="74" t="s">
        <v>393</v>
      </c>
      <c r="D117" s="118" t="s">
        <v>107</v>
      </c>
      <c r="E117" s="120" t="s">
        <v>102</v>
      </c>
      <c r="F117" s="53" t="s">
        <v>5</v>
      </c>
      <c r="G117" s="48">
        <v>1706.71</v>
      </c>
      <c r="H117" s="87" t="s">
        <v>699</v>
      </c>
      <c r="I117" s="50">
        <f t="shared" si="9"/>
        <v>44459.7955</v>
      </c>
      <c r="J117" s="50">
        <f t="shared" si="8"/>
        <v>56775.1588535</v>
      </c>
    </row>
    <row r="118" spans="2:10" s="78" customFormat="1" ht="30" customHeight="1" outlineLevel="1">
      <c r="B118" s="103" t="s">
        <v>240</v>
      </c>
      <c r="C118" s="86" t="s">
        <v>898</v>
      </c>
      <c r="D118" s="118" t="s">
        <v>198</v>
      </c>
      <c r="E118" s="120" t="s">
        <v>103</v>
      </c>
      <c r="F118" s="53" t="s">
        <v>5</v>
      </c>
      <c r="G118" s="48">
        <v>1099.45</v>
      </c>
      <c r="H118" s="87" t="s">
        <v>899</v>
      </c>
      <c r="I118" s="50">
        <f t="shared" si="9"/>
        <v>56610.6805</v>
      </c>
      <c r="J118" s="50">
        <f t="shared" si="8"/>
        <v>72291.8389985</v>
      </c>
    </row>
    <row r="119" spans="2:10" s="78" customFormat="1" ht="30" customHeight="1" outlineLevel="1">
      <c r="B119" s="103" t="s">
        <v>241</v>
      </c>
      <c r="C119" s="86" t="s">
        <v>900</v>
      </c>
      <c r="D119" s="118" t="s">
        <v>198</v>
      </c>
      <c r="E119" s="120" t="s">
        <v>104</v>
      </c>
      <c r="F119" s="53" t="s">
        <v>5</v>
      </c>
      <c r="G119" s="48">
        <v>483.57</v>
      </c>
      <c r="H119" s="87" t="s">
        <v>901</v>
      </c>
      <c r="I119" s="50">
        <f t="shared" si="9"/>
        <v>17843.733</v>
      </c>
      <c r="J119" s="50">
        <f t="shared" si="8"/>
        <v>22786.447041</v>
      </c>
    </row>
    <row r="120" spans="2:10" s="78" customFormat="1" ht="30" customHeight="1" outlineLevel="1">
      <c r="B120" s="103" t="s">
        <v>242</v>
      </c>
      <c r="C120" s="74" t="s">
        <v>404</v>
      </c>
      <c r="D120" s="118" t="s">
        <v>198</v>
      </c>
      <c r="E120" s="120" t="s">
        <v>146</v>
      </c>
      <c r="F120" s="53" t="s">
        <v>5</v>
      </c>
      <c r="G120" s="48">
        <v>390.57</v>
      </c>
      <c r="H120" s="87" t="s">
        <v>701</v>
      </c>
      <c r="I120" s="50">
        <f t="shared" si="9"/>
        <v>17649.8583</v>
      </c>
      <c r="J120" s="50">
        <f t="shared" si="8"/>
        <v>22538.869049099998</v>
      </c>
    </row>
    <row r="121" spans="2:10" s="78" customFormat="1" ht="30" customHeight="1" outlineLevel="1">
      <c r="B121" s="103" t="s">
        <v>243</v>
      </c>
      <c r="C121" s="74" t="s">
        <v>403</v>
      </c>
      <c r="D121" s="118" t="s">
        <v>198</v>
      </c>
      <c r="E121" s="76" t="s">
        <v>147</v>
      </c>
      <c r="F121" s="53" t="s">
        <v>5</v>
      </c>
      <c r="G121" s="48">
        <v>216.7</v>
      </c>
      <c r="H121" s="49">
        <v>63.6</v>
      </c>
      <c r="I121" s="50">
        <f t="shared" si="9"/>
        <v>13782.119999999999</v>
      </c>
      <c r="J121" s="50">
        <f t="shared" si="8"/>
        <v>17599.767239999997</v>
      </c>
    </row>
    <row r="122" spans="2:10" s="78" customFormat="1" ht="19.5" customHeight="1" outlineLevel="1">
      <c r="B122" s="103" t="s">
        <v>244</v>
      </c>
      <c r="C122" s="75" t="s">
        <v>122</v>
      </c>
      <c r="D122" s="75"/>
      <c r="E122" s="76" t="s">
        <v>149</v>
      </c>
      <c r="F122" s="121" t="s">
        <v>1</v>
      </c>
      <c r="G122" s="48">
        <v>202.95</v>
      </c>
      <c r="H122" s="122">
        <v>9.33</v>
      </c>
      <c r="I122" s="50">
        <f t="shared" si="9"/>
        <v>1893.5235</v>
      </c>
      <c r="J122" s="50">
        <f t="shared" si="8"/>
        <v>2418.0295094999997</v>
      </c>
    </row>
    <row r="123" spans="2:10" ht="19.5" customHeight="1" outlineLevel="1">
      <c r="B123" s="185" t="s">
        <v>69</v>
      </c>
      <c r="C123" s="185"/>
      <c r="D123" s="185"/>
      <c r="E123" s="185"/>
      <c r="F123" s="185"/>
      <c r="G123" s="185"/>
      <c r="H123" s="185"/>
      <c r="I123" s="67">
        <f>SUM(I115:I122)</f>
        <v>161463.6404</v>
      </c>
      <c r="J123" s="67">
        <f>SUM(J115:J122)</f>
        <v>206189.06879079997</v>
      </c>
    </row>
    <row r="124" spans="2:9" ht="19.5" customHeight="1">
      <c r="B124" s="115"/>
      <c r="C124" s="115"/>
      <c r="D124" s="115"/>
      <c r="E124" s="115"/>
      <c r="F124" s="115"/>
      <c r="G124" s="115"/>
      <c r="H124" s="115"/>
      <c r="I124" s="116"/>
    </row>
    <row r="125" spans="2:13" ht="19.5" customHeight="1">
      <c r="B125" s="40" t="s">
        <v>70</v>
      </c>
      <c r="C125" s="41"/>
      <c r="D125" s="41"/>
      <c r="E125" s="42" t="s">
        <v>148</v>
      </c>
      <c r="F125" s="42"/>
      <c r="G125" s="43"/>
      <c r="H125" s="43"/>
      <c r="I125" s="73">
        <f>I138</f>
        <v>85837.32428000002</v>
      </c>
      <c r="J125" s="73">
        <f>J138</f>
        <v>109614.26310556</v>
      </c>
      <c r="M125" s="106"/>
    </row>
    <row r="126" spans="2:10" ht="19.5" customHeight="1" outlineLevel="1">
      <c r="B126" s="103" t="s">
        <v>36</v>
      </c>
      <c r="C126" s="75" t="s">
        <v>374</v>
      </c>
      <c r="D126" s="118" t="s">
        <v>107</v>
      </c>
      <c r="E126" s="76" t="s">
        <v>150</v>
      </c>
      <c r="F126" s="97" t="s">
        <v>5</v>
      </c>
      <c r="G126" s="48">
        <v>694.26</v>
      </c>
      <c r="H126" s="87" t="s">
        <v>700</v>
      </c>
      <c r="I126" s="50">
        <f>G126*H126</f>
        <v>24979.474799999996</v>
      </c>
      <c r="J126" s="50">
        <f aca="true" t="shared" si="10" ref="J126:J137">(I126*1.277)</f>
        <v>31898.789319599993</v>
      </c>
    </row>
    <row r="127" spans="2:10" ht="19.5" customHeight="1" outlineLevel="1">
      <c r="B127" s="103" t="s">
        <v>79</v>
      </c>
      <c r="C127" s="86" t="s">
        <v>903</v>
      </c>
      <c r="D127" s="118" t="s">
        <v>107</v>
      </c>
      <c r="E127" s="123" t="s">
        <v>151</v>
      </c>
      <c r="F127" s="56" t="s">
        <v>5</v>
      </c>
      <c r="G127" s="48">
        <v>694.26</v>
      </c>
      <c r="H127" s="87" t="s">
        <v>904</v>
      </c>
      <c r="I127" s="50">
        <f aca="true" t="shared" si="11" ref="I127:I137">G127*H127</f>
        <v>13079.8584</v>
      </c>
      <c r="J127" s="50">
        <f t="shared" si="10"/>
        <v>16702.9791768</v>
      </c>
    </row>
    <row r="128" spans="2:10" ht="30" customHeight="1" outlineLevel="1">
      <c r="B128" s="103" t="s">
        <v>80</v>
      </c>
      <c r="C128" s="124" t="s">
        <v>392</v>
      </c>
      <c r="D128" s="118" t="s">
        <v>107</v>
      </c>
      <c r="E128" s="76" t="s">
        <v>463</v>
      </c>
      <c r="F128" s="45" t="s">
        <v>5</v>
      </c>
      <c r="G128" s="48">
        <v>65.28</v>
      </c>
      <c r="H128" s="87" t="s">
        <v>902</v>
      </c>
      <c r="I128" s="50">
        <f t="shared" si="11"/>
        <v>2829.2352</v>
      </c>
      <c r="J128" s="50">
        <f t="shared" si="10"/>
        <v>3612.9333503999997</v>
      </c>
    </row>
    <row r="129" spans="2:10" ht="30" customHeight="1" outlineLevel="1">
      <c r="B129" s="103" t="s">
        <v>81</v>
      </c>
      <c r="C129" s="124" t="s">
        <v>392</v>
      </c>
      <c r="D129" s="118" t="s">
        <v>107</v>
      </c>
      <c r="E129" s="76" t="s">
        <v>464</v>
      </c>
      <c r="F129" s="45" t="s">
        <v>5</v>
      </c>
      <c r="G129" s="125">
        <v>628.98</v>
      </c>
      <c r="H129" s="87" t="s">
        <v>902</v>
      </c>
      <c r="I129" s="50">
        <f t="shared" si="11"/>
        <v>27259.993200000004</v>
      </c>
      <c r="J129" s="50">
        <f t="shared" si="10"/>
        <v>34811.01131640001</v>
      </c>
    </row>
    <row r="130" spans="2:10" ht="30" customHeight="1" outlineLevel="1">
      <c r="B130" s="103" t="s">
        <v>82</v>
      </c>
      <c r="C130" s="126" t="s">
        <v>155</v>
      </c>
      <c r="D130" s="126" t="s">
        <v>198</v>
      </c>
      <c r="E130" s="127" t="s">
        <v>153</v>
      </c>
      <c r="F130" s="128" t="s">
        <v>5</v>
      </c>
      <c r="G130" s="48">
        <v>35.37</v>
      </c>
      <c r="H130" s="87" t="s">
        <v>702</v>
      </c>
      <c r="I130" s="50">
        <f t="shared" si="11"/>
        <v>253.95659999999998</v>
      </c>
      <c r="J130" s="50">
        <f t="shared" si="10"/>
        <v>324.30257819999997</v>
      </c>
    </row>
    <row r="131" spans="2:10" ht="19.5" customHeight="1" outlineLevel="1">
      <c r="B131" s="103" t="s">
        <v>83</v>
      </c>
      <c r="C131" s="75" t="s">
        <v>155</v>
      </c>
      <c r="D131" s="118" t="s">
        <v>198</v>
      </c>
      <c r="E131" s="76" t="s">
        <v>154</v>
      </c>
      <c r="F131" s="56" t="s">
        <v>5</v>
      </c>
      <c r="G131" s="57">
        <v>5.4</v>
      </c>
      <c r="H131" s="87" t="s">
        <v>703</v>
      </c>
      <c r="I131" s="50">
        <f t="shared" si="11"/>
        <v>2751.3</v>
      </c>
      <c r="J131" s="50">
        <f t="shared" si="10"/>
        <v>3513.4101</v>
      </c>
    </row>
    <row r="132" spans="2:10" ht="19.5" customHeight="1" outlineLevel="1">
      <c r="B132" s="103" t="s">
        <v>97</v>
      </c>
      <c r="C132" s="129" t="s">
        <v>406</v>
      </c>
      <c r="D132" s="118" t="s">
        <v>198</v>
      </c>
      <c r="E132" s="76" t="s">
        <v>156</v>
      </c>
      <c r="F132" s="56" t="s">
        <v>1</v>
      </c>
      <c r="G132" s="57">
        <v>16.7</v>
      </c>
      <c r="H132" s="87" t="s">
        <v>704</v>
      </c>
      <c r="I132" s="50">
        <f t="shared" si="11"/>
        <v>1071.138</v>
      </c>
      <c r="J132" s="50">
        <f t="shared" si="10"/>
        <v>1367.8432259999997</v>
      </c>
    </row>
    <row r="133" spans="2:10" ht="19.5" customHeight="1" outlineLevel="1">
      <c r="B133" s="45"/>
      <c r="C133" s="129"/>
      <c r="D133" s="130"/>
      <c r="E133" s="131" t="s">
        <v>158</v>
      </c>
      <c r="F133" s="56"/>
      <c r="G133" s="57"/>
      <c r="H133" s="110"/>
      <c r="I133" s="50"/>
      <c r="J133" s="50">
        <f t="shared" si="10"/>
        <v>0</v>
      </c>
    </row>
    <row r="134" spans="2:13" ht="19.5" customHeight="1" outlineLevel="1">
      <c r="B134" s="103" t="s">
        <v>166</v>
      </c>
      <c r="C134" s="126">
        <v>73675</v>
      </c>
      <c r="D134" s="118" t="s">
        <v>107</v>
      </c>
      <c r="E134" s="76" t="s">
        <v>152</v>
      </c>
      <c r="F134" s="56" t="s">
        <v>5</v>
      </c>
      <c r="G134" s="57">
        <v>239.94</v>
      </c>
      <c r="H134" s="87" t="s">
        <v>705</v>
      </c>
      <c r="I134" s="50">
        <f t="shared" si="11"/>
        <v>7442.9388</v>
      </c>
      <c r="J134" s="50">
        <f t="shared" si="10"/>
        <v>9504.6328476</v>
      </c>
      <c r="M134" s="106"/>
    </row>
    <row r="135" spans="2:10" s="78" customFormat="1" ht="19.5" customHeight="1" outlineLevel="1">
      <c r="B135" s="103" t="s">
        <v>245</v>
      </c>
      <c r="C135" s="132" t="s">
        <v>122</v>
      </c>
      <c r="D135" s="118"/>
      <c r="E135" s="133" t="s">
        <v>96</v>
      </c>
      <c r="F135" s="121" t="s">
        <v>5</v>
      </c>
      <c r="G135" s="57">
        <v>11.98</v>
      </c>
      <c r="H135" s="110">
        <v>468.33</v>
      </c>
      <c r="I135" s="50">
        <f t="shared" si="11"/>
        <v>5610.5934</v>
      </c>
      <c r="J135" s="50">
        <f t="shared" si="10"/>
        <v>7164.7277718</v>
      </c>
    </row>
    <row r="136" spans="2:10" s="78" customFormat="1" ht="19.5" customHeight="1" outlineLevel="1">
      <c r="B136" s="103" t="s">
        <v>494</v>
      </c>
      <c r="C136" s="132" t="s">
        <v>359</v>
      </c>
      <c r="D136" s="118" t="s">
        <v>107</v>
      </c>
      <c r="E136" s="76" t="s">
        <v>497</v>
      </c>
      <c r="F136" s="121" t="s">
        <v>1</v>
      </c>
      <c r="G136" s="57">
        <v>27.3</v>
      </c>
      <c r="H136" s="87" t="s">
        <v>706</v>
      </c>
      <c r="I136" s="50">
        <f t="shared" si="11"/>
        <v>422.05800000000005</v>
      </c>
      <c r="J136" s="50">
        <f t="shared" si="10"/>
        <v>538.968066</v>
      </c>
    </row>
    <row r="137" spans="2:10" s="78" customFormat="1" ht="19.5" customHeight="1" outlineLevel="1">
      <c r="B137" s="103" t="s">
        <v>495</v>
      </c>
      <c r="C137" s="132" t="s">
        <v>366</v>
      </c>
      <c r="D137" s="118" t="s">
        <v>107</v>
      </c>
      <c r="E137" s="76" t="s">
        <v>501</v>
      </c>
      <c r="F137" s="121" t="s">
        <v>5</v>
      </c>
      <c r="G137" s="57">
        <f>225.52*0.05</f>
        <v>11.276000000000002</v>
      </c>
      <c r="H137" s="87" t="s">
        <v>707</v>
      </c>
      <c r="I137" s="50">
        <f t="shared" si="11"/>
        <v>136.77788000000004</v>
      </c>
      <c r="J137" s="50">
        <f t="shared" si="10"/>
        <v>174.66535276000005</v>
      </c>
    </row>
    <row r="138" spans="2:10" ht="19.5" customHeight="1" outlineLevel="1">
      <c r="B138" s="185" t="s">
        <v>71</v>
      </c>
      <c r="C138" s="185"/>
      <c r="D138" s="185"/>
      <c r="E138" s="185"/>
      <c r="F138" s="185"/>
      <c r="G138" s="185"/>
      <c r="H138" s="185"/>
      <c r="I138" s="67">
        <f>SUM(I126:I137)</f>
        <v>85837.32428000002</v>
      </c>
      <c r="J138" s="67">
        <f>SUM(J126:J137)</f>
        <v>109614.26310556</v>
      </c>
    </row>
    <row r="139" spans="2:9" ht="19.5" customHeight="1">
      <c r="B139" s="115"/>
      <c r="C139" s="115"/>
      <c r="D139" s="115"/>
      <c r="E139" s="115"/>
      <c r="F139" s="115"/>
      <c r="G139" s="115"/>
      <c r="H139" s="115"/>
      <c r="I139" s="116"/>
    </row>
    <row r="140" spans="2:10" ht="19.5" customHeight="1">
      <c r="B140" s="40" t="s">
        <v>72</v>
      </c>
      <c r="C140" s="41"/>
      <c r="D140" s="41"/>
      <c r="E140" s="42" t="s">
        <v>6</v>
      </c>
      <c r="F140" s="42"/>
      <c r="G140" s="43"/>
      <c r="H140" s="43"/>
      <c r="I140" s="73">
        <f>I148</f>
        <v>64982.6957</v>
      </c>
      <c r="J140" s="73">
        <f>J148</f>
        <v>82982.9024089</v>
      </c>
    </row>
    <row r="141" spans="2:10" ht="19.5" customHeight="1" outlineLevel="1">
      <c r="B141" s="74" t="s">
        <v>37</v>
      </c>
      <c r="C141" s="75" t="s">
        <v>389</v>
      </c>
      <c r="D141" s="118" t="s">
        <v>107</v>
      </c>
      <c r="E141" s="76" t="s">
        <v>161</v>
      </c>
      <c r="F141" s="53" t="s">
        <v>5</v>
      </c>
      <c r="G141" s="134">
        <v>352.87</v>
      </c>
      <c r="H141" s="87" t="s">
        <v>708</v>
      </c>
      <c r="I141" s="50">
        <f>G141*H141</f>
        <v>20649.952400000002</v>
      </c>
      <c r="J141" s="50">
        <f aca="true" t="shared" si="12" ref="J141:J147">(I141*1.277)</f>
        <v>26369.9892148</v>
      </c>
    </row>
    <row r="142" spans="2:10" ht="19.5" customHeight="1" outlineLevel="1">
      <c r="B142" s="74" t="s">
        <v>38</v>
      </c>
      <c r="C142" s="75" t="s">
        <v>388</v>
      </c>
      <c r="D142" s="118" t="s">
        <v>107</v>
      </c>
      <c r="E142" s="76" t="s">
        <v>159</v>
      </c>
      <c r="F142" s="53" t="s">
        <v>5</v>
      </c>
      <c r="G142" s="135">
        <v>483.57</v>
      </c>
      <c r="H142" s="87" t="s">
        <v>708</v>
      </c>
      <c r="I142" s="50">
        <f aca="true" t="shared" si="13" ref="I142:I147">G142*H142</f>
        <v>28298.5164</v>
      </c>
      <c r="J142" s="50">
        <f t="shared" si="12"/>
        <v>36137.2054428</v>
      </c>
    </row>
    <row r="143" spans="2:10" s="78" customFormat="1" ht="19.5" customHeight="1" outlineLevel="1">
      <c r="B143" s="74" t="s">
        <v>39</v>
      </c>
      <c r="C143" s="75" t="s">
        <v>387</v>
      </c>
      <c r="D143" s="118" t="s">
        <v>107</v>
      </c>
      <c r="E143" s="76" t="s">
        <v>643</v>
      </c>
      <c r="F143" s="53" t="s">
        <v>5</v>
      </c>
      <c r="G143" s="48">
        <v>1099.45</v>
      </c>
      <c r="H143" s="110">
        <v>8.31</v>
      </c>
      <c r="I143" s="50">
        <f t="shared" si="13"/>
        <v>9136.4295</v>
      </c>
      <c r="J143" s="50">
        <f t="shared" si="12"/>
        <v>11667.220471499999</v>
      </c>
    </row>
    <row r="144" spans="2:10" ht="19.5" customHeight="1" outlineLevel="1">
      <c r="B144" s="74" t="s">
        <v>216</v>
      </c>
      <c r="C144" s="75" t="s">
        <v>386</v>
      </c>
      <c r="D144" s="118" t="s">
        <v>107</v>
      </c>
      <c r="E144" s="76" t="s">
        <v>160</v>
      </c>
      <c r="F144" s="45" t="s">
        <v>5</v>
      </c>
      <c r="G144" s="48">
        <v>483.57</v>
      </c>
      <c r="H144" s="87" t="s">
        <v>709</v>
      </c>
      <c r="I144" s="50">
        <f t="shared" si="13"/>
        <v>4545.558</v>
      </c>
      <c r="J144" s="50">
        <f t="shared" si="12"/>
        <v>5804.677565999999</v>
      </c>
    </row>
    <row r="145" spans="2:10" ht="19.5" customHeight="1" outlineLevel="1">
      <c r="B145" s="74" t="s">
        <v>95</v>
      </c>
      <c r="C145" s="75" t="s">
        <v>390</v>
      </c>
      <c r="D145" s="118" t="s">
        <v>107</v>
      </c>
      <c r="E145" s="76" t="s">
        <v>162</v>
      </c>
      <c r="F145" s="45" t="s">
        <v>5</v>
      </c>
      <c r="G145" s="57">
        <v>20.3</v>
      </c>
      <c r="H145" s="87" t="s">
        <v>710</v>
      </c>
      <c r="I145" s="50">
        <f t="shared" si="13"/>
        <v>414.729</v>
      </c>
      <c r="J145" s="50">
        <f t="shared" si="12"/>
        <v>529.608933</v>
      </c>
    </row>
    <row r="146" spans="2:10" ht="19.5" customHeight="1" outlineLevel="1">
      <c r="B146" s="74" t="s">
        <v>402</v>
      </c>
      <c r="C146" s="75" t="s">
        <v>391</v>
      </c>
      <c r="D146" s="118" t="s">
        <v>107</v>
      </c>
      <c r="E146" s="76" t="s">
        <v>504</v>
      </c>
      <c r="F146" s="45" t="s">
        <v>5</v>
      </c>
      <c r="G146" s="57">
        <v>21.6</v>
      </c>
      <c r="H146" s="87" t="s">
        <v>712</v>
      </c>
      <c r="I146" s="50">
        <f t="shared" si="13"/>
        <v>544.32</v>
      </c>
      <c r="J146" s="50">
        <f t="shared" si="12"/>
        <v>695.09664</v>
      </c>
    </row>
    <row r="147" spans="2:10" ht="19.5" customHeight="1" outlineLevel="1">
      <c r="B147" s="74" t="s">
        <v>502</v>
      </c>
      <c r="C147" s="75" t="s">
        <v>390</v>
      </c>
      <c r="D147" s="118" t="s">
        <v>107</v>
      </c>
      <c r="E147" s="76" t="s">
        <v>503</v>
      </c>
      <c r="F147" s="45" t="s">
        <v>5</v>
      </c>
      <c r="G147" s="57">
        <v>59.64</v>
      </c>
      <c r="H147" s="87" t="s">
        <v>711</v>
      </c>
      <c r="I147" s="50">
        <f t="shared" si="13"/>
        <v>1393.1904</v>
      </c>
      <c r="J147" s="50">
        <f t="shared" si="12"/>
        <v>1779.1041407999999</v>
      </c>
    </row>
    <row r="148" spans="2:10" ht="19.5" customHeight="1" outlineLevel="1">
      <c r="B148" s="185" t="s">
        <v>73</v>
      </c>
      <c r="C148" s="185"/>
      <c r="D148" s="185"/>
      <c r="E148" s="185"/>
      <c r="F148" s="185"/>
      <c r="G148" s="185"/>
      <c r="H148" s="185"/>
      <c r="I148" s="67">
        <f>SUM(I141:I147)</f>
        <v>64982.6957</v>
      </c>
      <c r="J148" s="67">
        <f>SUM(J141:J147)</f>
        <v>82982.9024089</v>
      </c>
    </row>
    <row r="149" spans="2:9" ht="19.5" customHeight="1">
      <c r="B149" s="115"/>
      <c r="C149" s="115"/>
      <c r="D149" s="115"/>
      <c r="E149" s="115"/>
      <c r="F149" s="115"/>
      <c r="G149" s="115"/>
      <c r="H149" s="115"/>
      <c r="I149" s="116"/>
    </row>
    <row r="150" spans="2:10" ht="19.5" customHeight="1">
      <c r="B150" s="40" t="s">
        <v>74</v>
      </c>
      <c r="C150" s="41"/>
      <c r="D150" s="41"/>
      <c r="E150" s="42" t="s">
        <v>181</v>
      </c>
      <c r="F150" s="42"/>
      <c r="G150" s="43"/>
      <c r="H150" s="43"/>
      <c r="I150" s="73">
        <f>I178</f>
        <v>29520.72</v>
      </c>
      <c r="J150" s="73">
        <f>J178</f>
        <v>37697.959440000006</v>
      </c>
    </row>
    <row r="151" spans="2:10" s="78" customFormat="1" ht="19.5" customHeight="1" outlineLevel="1">
      <c r="B151" s="103" t="s">
        <v>40</v>
      </c>
      <c r="C151" s="39" t="s">
        <v>384</v>
      </c>
      <c r="D151" s="39" t="s">
        <v>107</v>
      </c>
      <c r="E151" s="136" t="s">
        <v>217</v>
      </c>
      <c r="F151" s="118" t="s">
        <v>2</v>
      </c>
      <c r="G151" s="137">
        <v>4</v>
      </c>
      <c r="H151" s="87" t="s">
        <v>713</v>
      </c>
      <c r="I151" s="50">
        <f>H151*G151</f>
        <v>228.96</v>
      </c>
      <c r="J151" s="50">
        <f aca="true" t="shared" si="14" ref="J151:J177">(I151*1.277)</f>
        <v>292.38192</v>
      </c>
    </row>
    <row r="152" spans="2:10" s="78" customFormat="1" ht="19.5" customHeight="1" outlineLevel="1">
      <c r="B152" s="103" t="s">
        <v>41</v>
      </c>
      <c r="C152" s="39" t="s">
        <v>383</v>
      </c>
      <c r="D152" s="39" t="s">
        <v>107</v>
      </c>
      <c r="E152" s="136" t="s">
        <v>544</v>
      </c>
      <c r="F152" s="118" t="s">
        <v>2</v>
      </c>
      <c r="G152" s="137">
        <v>2</v>
      </c>
      <c r="H152" s="87" t="s">
        <v>714</v>
      </c>
      <c r="I152" s="50">
        <f aca="true" t="shared" si="15" ref="I152:I177">H152*G152</f>
        <v>135.88</v>
      </c>
      <c r="J152" s="50">
        <f t="shared" si="14"/>
        <v>173.51876</v>
      </c>
    </row>
    <row r="153" spans="2:10" s="78" customFormat="1" ht="19.5" customHeight="1" outlineLevel="1">
      <c r="B153" s="103" t="s">
        <v>42</v>
      </c>
      <c r="C153" s="118" t="s">
        <v>383</v>
      </c>
      <c r="D153" s="39" t="s">
        <v>107</v>
      </c>
      <c r="E153" s="136" t="s">
        <v>330</v>
      </c>
      <c r="F153" s="118" t="s">
        <v>2</v>
      </c>
      <c r="G153" s="137">
        <v>1</v>
      </c>
      <c r="H153" s="87" t="s">
        <v>715</v>
      </c>
      <c r="I153" s="50">
        <f t="shared" si="15"/>
        <v>77.84</v>
      </c>
      <c r="J153" s="50">
        <f t="shared" si="14"/>
        <v>99.40168</v>
      </c>
    </row>
    <row r="154" spans="2:10" s="78" customFormat="1" ht="19.5" customHeight="1" outlineLevel="1">
      <c r="B154" s="103" t="s">
        <v>246</v>
      </c>
      <c r="C154" s="118" t="s">
        <v>382</v>
      </c>
      <c r="D154" s="39" t="s">
        <v>107</v>
      </c>
      <c r="E154" s="136" t="s">
        <v>521</v>
      </c>
      <c r="F154" s="118" t="s">
        <v>2</v>
      </c>
      <c r="G154" s="137">
        <v>1</v>
      </c>
      <c r="H154" s="87" t="s">
        <v>716</v>
      </c>
      <c r="I154" s="50">
        <f t="shared" si="15"/>
        <v>97.87</v>
      </c>
      <c r="J154" s="50">
        <f t="shared" si="14"/>
        <v>124.97999</v>
      </c>
    </row>
    <row r="155" spans="2:10" s="78" customFormat="1" ht="19.5" customHeight="1" outlineLevel="1">
      <c r="B155" s="103" t="s">
        <v>247</v>
      </c>
      <c r="C155" s="118" t="s">
        <v>381</v>
      </c>
      <c r="D155" s="39" t="s">
        <v>107</v>
      </c>
      <c r="E155" s="138" t="s">
        <v>542</v>
      </c>
      <c r="F155" s="118" t="s">
        <v>2</v>
      </c>
      <c r="G155" s="137">
        <v>2</v>
      </c>
      <c r="H155" s="87" t="s">
        <v>717</v>
      </c>
      <c r="I155" s="50">
        <f t="shared" si="15"/>
        <v>338.28</v>
      </c>
      <c r="J155" s="50">
        <f t="shared" si="14"/>
        <v>431.98355999999995</v>
      </c>
    </row>
    <row r="156" spans="2:10" s="78" customFormat="1" ht="19.5" customHeight="1" outlineLevel="1">
      <c r="B156" s="103" t="s">
        <v>248</v>
      </c>
      <c r="C156" s="39">
        <v>85118</v>
      </c>
      <c r="D156" s="39" t="s">
        <v>107</v>
      </c>
      <c r="E156" s="136" t="s">
        <v>540</v>
      </c>
      <c r="F156" s="118" t="s">
        <v>2</v>
      </c>
      <c r="G156" s="137">
        <v>1</v>
      </c>
      <c r="H156" s="87" t="s">
        <v>718</v>
      </c>
      <c r="I156" s="50">
        <f t="shared" si="15"/>
        <v>21.8</v>
      </c>
      <c r="J156" s="50">
        <f t="shared" si="14"/>
        <v>27.8386</v>
      </c>
    </row>
    <row r="157" spans="2:10" s="78" customFormat="1" ht="19.5" customHeight="1" outlineLevel="1">
      <c r="B157" s="103" t="s">
        <v>249</v>
      </c>
      <c r="C157" s="86" t="s">
        <v>728</v>
      </c>
      <c r="D157" s="118" t="s">
        <v>107</v>
      </c>
      <c r="E157" s="136" t="s">
        <v>331</v>
      </c>
      <c r="F157" s="118" t="s">
        <v>1</v>
      </c>
      <c r="G157" s="137">
        <v>23</v>
      </c>
      <c r="H157" s="87" t="s">
        <v>719</v>
      </c>
      <c r="I157" s="50">
        <f t="shared" si="15"/>
        <v>850.08</v>
      </c>
      <c r="J157" s="50">
        <f t="shared" si="14"/>
        <v>1085.55216</v>
      </c>
    </row>
    <row r="158" spans="2:10" s="78" customFormat="1" ht="19.5" customHeight="1" outlineLevel="1">
      <c r="B158" s="103" t="s">
        <v>250</v>
      </c>
      <c r="C158" s="86" t="s">
        <v>729</v>
      </c>
      <c r="D158" s="118" t="s">
        <v>107</v>
      </c>
      <c r="E158" s="136" t="s">
        <v>218</v>
      </c>
      <c r="F158" s="118" t="s">
        <v>1</v>
      </c>
      <c r="G158" s="137">
        <v>8</v>
      </c>
      <c r="H158" s="87" t="s">
        <v>722</v>
      </c>
      <c r="I158" s="50">
        <f t="shared" si="15"/>
        <v>114.96</v>
      </c>
      <c r="J158" s="50">
        <f t="shared" si="14"/>
        <v>146.80391999999998</v>
      </c>
    </row>
    <row r="159" spans="2:10" s="78" customFormat="1" ht="19.5" customHeight="1" outlineLevel="1">
      <c r="B159" s="103" t="s">
        <v>251</v>
      </c>
      <c r="C159" s="86" t="s">
        <v>730</v>
      </c>
      <c r="D159" s="118" t="s">
        <v>107</v>
      </c>
      <c r="E159" s="136" t="s">
        <v>522</v>
      </c>
      <c r="F159" s="118" t="s">
        <v>1</v>
      </c>
      <c r="G159" s="137">
        <v>3</v>
      </c>
      <c r="H159" s="87" t="s">
        <v>723</v>
      </c>
      <c r="I159" s="50">
        <f t="shared" si="15"/>
        <v>85.14</v>
      </c>
      <c r="J159" s="50">
        <f t="shared" si="14"/>
        <v>108.72377999999999</v>
      </c>
    </row>
    <row r="160" spans="2:10" s="78" customFormat="1" ht="19.5" customHeight="1" outlineLevel="1">
      <c r="B160" s="103" t="s">
        <v>252</v>
      </c>
      <c r="C160" s="86" t="s">
        <v>725</v>
      </c>
      <c r="D160" s="118" t="s">
        <v>107</v>
      </c>
      <c r="E160" s="136" t="s">
        <v>219</v>
      </c>
      <c r="F160" s="118" t="s">
        <v>1</v>
      </c>
      <c r="G160" s="137">
        <v>11</v>
      </c>
      <c r="H160" s="87" t="s">
        <v>720</v>
      </c>
      <c r="I160" s="50">
        <f t="shared" si="15"/>
        <v>519.42</v>
      </c>
      <c r="J160" s="50">
        <f t="shared" si="14"/>
        <v>663.2993399999999</v>
      </c>
    </row>
    <row r="161" spans="2:10" s="78" customFormat="1" ht="19.5" customHeight="1" outlineLevel="1">
      <c r="B161" s="103" t="s">
        <v>253</v>
      </c>
      <c r="C161" s="86" t="s">
        <v>726</v>
      </c>
      <c r="D161" s="118" t="s">
        <v>107</v>
      </c>
      <c r="E161" s="136" t="s">
        <v>531</v>
      </c>
      <c r="F161" s="118" t="s">
        <v>1</v>
      </c>
      <c r="G161" s="137">
        <v>4</v>
      </c>
      <c r="H161" s="87" t="s">
        <v>721</v>
      </c>
      <c r="I161" s="50">
        <f t="shared" si="15"/>
        <v>216.64</v>
      </c>
      <c r="J161" s="50">
        <f t="shared" si="14"/>
        <v>276.64928</v>
      </c>
    </row>
    <row r="162" spans="2:10" s="78" customFormat="1" ht="19.5" customHeight="1" outlineLevel="1">
      <c r="B162" s="103" t="s">
        <v>254</v>
      </c>
      <c r="C162" s="86" t="s">
        <v>727</v>
      </c>
      <c r="D162" s="118" t="s">
        <v>107</v>
      </c>
      <c r="E162" s="136" t="s">
        <v>524</v>
      </c>
      <c r="F162" s="118" t="s">
        <v>1</v>
      </c>
      <c r="G162" s="137">
        <v>69</v>
      </c>
      <c r="H162" s="87" t="s">
        <v>724</v>
      </c>
      <c r="I162" s="50">
        <f t="shared" si="15"/>
        <v>6263.82</v>
      </c>
      <c r="J162" s="50">
        <f t="shared" si="14"/>
        <v>7998.898139999999</v>
      </c>
    </row>
    <row r="163" spans="2:10" s="78" customFormat="1" ht="19.5" customHeight="1" outlineLevel="1">
      <c r="B163" s="103" t="s">
        <v>255</v>
      </c>
      <c r="C163" s="39" t="s">
        <v>122</v>
      </c>
      <c r="D163" s="39"/>
      <c r="E163" s="82" t="s">
        <v>481</v>
      </c>
      <c r="F163" s="39" t="s">
        <v>2</v>
      </c>
      <c r="G163" s="137">
        <v>1</v>
      </c>
      <c r="H163" s="87">
        <v>17550</v>
      </c>
      <c r="I163" s="50">
        <f t="shared" si="15"/>
        <v>17550</v>
      </c>
      <c r="J163" s="50">
        <f t="shared" si="14"/>
        <v>22411.35</v>
      </c>
    </row>
    <row r="164" spans="2:10" s="78" customFormat="1" ht="19.5" customHeight="1" outlineLevel="1">
      <c r="B164" s="103" t="s">
        <v>256</v>
      </c>
      <c r="C164" s="113" t="s">
        <v>922</v>
      </c>
      <c r="D164" s="118" t="s">
        <v>107</v>
      </c>
      <c r="E164" s="82" t="s">
        <v>332</v>
      </c>
      <c r="F164" s="39" t="s">
        <v>2</v>
      </c>
      <c r="G164" s="137">
        <v>14</v>
      </c>
      <c r="H164" s="112">
        <v>23.32</v>
      </c>
      <c r="I164" s="50">
        <f t="shared" si="15"/>
        <v>326.48</v>
      </c>
      <c r="J164" s="50">
        <f t="shared" si="14"/>
        <v>416.91496</v>
      </c>
    </row>
    <row r="165" spans="2:10" s="78" customFormat="1" ht="19.5" customHeight="1" outlineLevel="1">
      <c r="B165" s="103" t="s">
        <v>257</v>
      </c>
      <c r="C165" s="86" t="s">
        <v>732</v>
      </c>
      <c r="D165" s="118" t="s">
        <v>107</v>
      </c>
      <c r="E165" s="82" t="s">
        <v>333</v>
      </c>
      <c r="F165" s="39" t="s">
        <v>2</v>
      </c>
      <c r="G165" s="137">
        <v>15</v>
      </c>
      <c r="H165" s="87" t="s">
        <v>731</v>
      </c>
      <c r="I165" s="50">
        <f t="shared" si="15"/>
        <v>262.2</v>
      </c>
      <c r="J165" s="50">
        <f t="shared" si="14"/>
        <v>334.82939999999996</v>
      </c>
    </row>
    <row r="166" spans="2:10" s="78" customFormat="1" ht="19.5" customHeight="1" outlineLevel="1">
      <c r="B166" s="103" t="s">
        <v>432</v>
      </c>
      <c r="C166" s="86" t="s">
        <v>733</v>
      </c>
      <c r="D166" s="118" t="s">
        <v>107</v>
      </c>
      <c r="E166" s="82" t="s">
        <v>334</v>
      </c>
      <c r="F166" s="39" t="s">
        <v>2</v>
      </c>
      <c r="G166" s="137">
        <v>8</v>
      </c>
      <c r="H166" s="87" t="s">
        <v>734</v>
      </c>
      <c r="I166" s="50">
        <f t="shared" si="15"/>
        <v>214.64</v>
      </c>
      <c r="J166" s="50">
        <f t="shared" si="14"/>
        <v>274.09527999999995</v>
      </c>
    </row>
    <row r="167" spans="2:10" s="78" customFormat="1" ht="19.5" customHeight="1" outlineLevel="1">
      <c r="B167" s="103" t="s">
        <v>433</v>
      </c>
      <c r="C167" s="86" t="s">
        <v>735</v>
      </c>
      <c r="D167" s="118" t="s">
        <v>107</v>
      </c>
      <c r="E167" s="82" t="s">
        <v>523</v>
      </c>
      <c r="F167" s="39" t="s">
        <v>2</v>
      </c>
      <c r="G167" s="137">
        <v>42</v>
      </c>
      <c r="H167" s="87" t="s">
        <v>736</v>
      </c>
      <c r="I167" s="50">
        <f t="shared" si="15"/>
        <v>561.12</v>
      </c>
      <c r="J167" s="50">
        <f t="shared" si="14"/>
        <v>716.5502399999999</v>
      </c>
    </row>
    <row r="168" spans="2:10" s="78" customFormat="1" ht="19.5" customHeight="1" outlineLevel="1">
      <c r="B168" s="103" t="s">
        <v>434</v>
      </c>
      <c r="C168" s="86" t="s">
        <v>737</v>
      </c>
      <c r="D168" s="118" t="s">
        <v>107</v>
      </c>
      <c r="E168" s="82" t="s">
        <v>541</v>
      </c>
      <c r="F168" s="39" t="s">
        <v>2</v>
      </c>
      <c r="G168" s="137">
        <v>2</v>
      </c>
      <c r="H168" s="87" t="s">
        <v>738</v>
      </c>
      <c r="I168" s="50">
        <f t="shared" si="15"/>
        <v>203.62</v>
      </c>
      <c r="J168" s="50">
        <f t="shared" si="14"/>
        <v>260.02274</v>
      </c>
    </row>
    <row r="169" spans="2:10" s="78" customFormat="1" ht="19.5" customHeight="1" outlineLevel="1">
      <c r="B169" s="103" t="s">
        <v>533</v>
      </c>
      <c r="C169" s="86" t="s">
        <v>905</v>
      </c>
      <c r="D169" s="118" t="s">
        <v>107</v>
      </c>
      <c r="E169" s="82" t="s">
        <v>525</v>
      </c>
      <c r="F169" s="39" t="s">
        <v>2</v>
      </c>
      <c r="G169" s="137">
        <v>2</v>
      </c>
      <c r="H169" s="87" t="s">
        <v>906</v>
      </c>
      <c r="I169" s="50">
        <f t="shared" si="15"/>
        <v>34.56</v>
      </c>
      <c r="J169" s="50">
        <f t="shared" si="14"/>
        <v>44.13312</v>
      </c>
    </row>
    <row r="170" spans="2:10" s="78" customFormat="1" ht="19.5" customHeight="1" outlineLevel="1">
      <c r="B170" s="103" t="s">
        <v>534</v>
      </c>
      <c r="C170" s="86" t="s">
        <v>907</v>
      </c>
      <c r="D170" s="118" t="s">
        <v>107</v>
      </c>
      <c r="E170" s="82" t="s">
        <v>526</v>
      </c>
      <c r="F170" s="39" t="s">
        <v>2</v>
      </c>
      <c r="G170" s="137">
        <v>1</v>
      </c>
      <c r="H170" s="87" t="s">
        <v>908</v>
      </c>
      <c r="I170" s="50">
        <f t="shared" si="15"/>
        <v>28.82</v>
      </c>
      <c r="J170" s="50">
        <f t="shared" si="14"/>
        <v>36.80314</v>
      </c>
    </row>
    <row r="171" spans="2:10" s="78" customFormat="1" ht="19.5" customHeight="1" outlineLevel="1">
      <c r="B171" s="103" t="s">
        <v>535</v>
      </c>
      <c r="C171" s="86" t="s">
        <v>909</v>
      </c>
      <c r="D171" s="39" t="s">
        <v>107</v>
      </c>
      <c r="E171" s="82" t="s">
        <v>527</v>
      </c>
      <c r="F171" s="39" t="s">
        <v>2</v>
      </c>
      <c r="G171" s="137">
        <v>2</v>
      </c>
      <c r="H171" s="87" t="s">
        <v>910</v>
      </c>
      <c r="I171" s="50">
        <f t="shared" si="15"/>
        <v>144.38</v>
      </c>
      <c r="J171" s="50">
        <f t="shared" si="14"/>
        <v>184.37326</v>
      </c>
    </row>
    <row r="172" spans="2:10" s="78" customFormat="1" ht="19.5" customHeight="1" outlineLevel="1">
      <c r="B172" s="103" t="s">
        <v>536</v>
      </c>
      <c r="C172" s="39" t="s">
        <v>408</v>
      </c>
      <c r="D172" s="39" t="s">
        <v>198</v>
      </c>
      <c r="E172" s="82" t="s">
        <v>528</v>
      </c>
      <c r="F172" s="39" t="s">
        <v>2</v>
      </c>
      <c r="G172" s="137">
        <v>5</v>
      </c>
      <c r="H172" s="49">
        <v>20.58</v>
      </c>
      <c r="I172" s="50">
        <f t="shared" si="15"/>
        <v>102.89999999999999</v>
      </c>
      <c r="J172" s="50">
        <f t="shared" si="14"/>
        <v>131.40329999999997</v>
      </c>
    </row>
    <row r="173" spans="2:10" s="78" customFormat="1" ht="19.5" customHeight="1" outlineLevel="1">
      <c r="B173" s="103" t="s">
        <v>537</v>
      </c>
      <c r="C173" s="39" t="s">
        <v>408</v>
      </c>
      <c r="D173" s="39" t="s">
        <v>198</v>
      </c>
      <c r="E173" s="82" t="s">
        <v>529</v>
      </c>
      <c r="F173" s="39" t="s">
        <v>2</v>
      </c>
      <c r="G173" s="137">
        <v>2</v>
      </c>
      <c r="H173" s="49">
        <v>20.58</v>
      </c>
      <c r="I173" s="50">
        <f t="shared" si="15"/>
        <v>41.16</v>
      </c>
      <c r="J173" s="50">
        <f t="shared" si="14"/>
        <v>52.561319999999995</v>
      </c>
    </row>
    <row r="174" spans="2:10" s="78" customFormat="1" ht="19.5" customHeight="1" outlineLevel="1">
      <c r="B174" s="103" t="s">
        <v>538</v>
      </c>
      <c r="C174" s="86" t="s">
        <v>741</v>
      </c>
      <c r="D174" s="118" t="s">
        <v>107</v>
      </c>
      <c r="E174" s="82" t="s">
        <v>532</v>
      </c>
      <c r="F174" s="39" t="s">
        <v>2</v>
      </c>
      <c r="G174" s="137">
        <v>6</v>
      </c>
      <c r="H174" s="87" t="s">
        <v>742</v>
      </c>
      <c r="I174" s="50">
        <f t="shared" si="15"/>
        <v>64.62</v>
      </c>
      <c r="J174" s="50">
        <f t="shared" si="14"/>
        <v>82.51974</v>
      </c>
    </row>
    <row r="175" spans="2:10" s="78" customFormat="1" ht="19.5" customHeight="1" outlineLevel="1">
      <c r="B175" s="103" t="s">
        <v>539</v>
      </c>
      <c r="C175" s="86" t="s">
        <v>739</v>
      </c>
      <c r="D175" s="118" t="s">
        <v>107</v>
      </c>
      <c r="E175" s="82" t="s">
        <v>543</v>
      </c>
      <c r="F175" s="39" t="s">
        <v>2</v>
      </c>
      <c r="G175" s="137">
        <v>4</v>
      </c>
      <c r="H175" s="87" t="s">
        <v>740</v>
      </c>
      <c r="I175" s="50">
        <f t="shared" si="15"/>
        <v>52.48</v>
      </c>
      <c r="J175" s="50">
        <f t="shared" si="14"/>
        <v>67.01696</v>
      </c>
    </row>
    <row r="176" spans="2:10" s="78" customFormat="1" ht="19.5" customHeight="1" outlineLevel="1">
      <c r="B176" s="103" t="s">
        <v>546</v>
      </c>
      <c r="C176" s="86" t="s">
        <v>743</v>
      </c>
      <c r="D176" s="118" t="s">
        <v>107</v>
      </c>
      <c r="E176" s="82" t="s">
        <v>530</v>
      </c>
      <c r="F176" s="39" t="s">
        <v>2</v>
      </c>
      <c r="G176" s="137">
        <v>8</v>
      </c>
      <c r="H176" s="87" t="s">
        <v>744</v>
      </c>
      <c r="I176" s="50">
        <f t="shared" si="15"/>
        <v>944.4</v>
      </c>
      <c r="J176" s="50">
        <f t="shared" si="14"/>
        <v>1205.9987999999998</v>
      </c>
    </row>
    <row r="177" spans="2:10" s="78" customFormat="1" ht="19.5" customHeight="1" outlineLevel="1">
      <c r="B177" s="103" t="s">
        <v>547</v>
      </c>
      <c r="C177" s="86" t="s">
        <v>745</v>
      </c>
      <c r="D177" s="39" t="s">
        <v>107</v>
      </c>
      <c r="E177" s="82" t="s">
        <v>545</v>
      </c>
      <c r="F177" s="39" t="s">
        <v>2</v>
      </c>
      <c r="G177" s="137">
        <v>1</v>
      </c>
      <c r="H177" s="87" t="s">
        <v>746</v>
      </c>
      <c r="I177" s="50">
        <f t="shared" si="15"/>
        <v>38.65</v>
      </c>
      <c r="J177" s="50">
        <f t="shared" si="14"/>
        <v>49.356049999999996</v>
      </c>
    </row>
    <row r="178" spans="2:10" ht="19.5" customHeight="1" outlineLevel="1">
      <c r="B178" s="185" t="s">
        <v>75</v>
      </c>
      <c r="C178" s="185"/>
      <c r="D178" s="185"/>
      <c r="E178" s="185"/>
      <c r="F178" s="185"/>
      <c r="G178" s="185"/>
      <c r="H178" s="185"/>
      <c r="I178" s="67">
        <f>SUM(I151:I177)</f>
        <v>29520.72</v>
      </c>
      <c r="J178" s="67">
        <f>SUM(J151:J177)</f>
        <v>37697.959440000006</v>
      </c>
    </row>
    <row r="179" spans="2:9" ht="19.5" customHeight="1">
      <c r="B179" s="1"/>
      <c r="C179" s="139"/>
      <c r="D179" s="139"/>
      <c r="E179" s="139"/>
      <c r="F179" s="139"/>
      <c r="G179" s="139"/>
      <c r="H179" s="139"/>
      <c r="I179" s="139"/>
    </row>
    <row r="180" spans="2:10" ht="19.5" customHeight="1">
      <c r="B180" s="40" t="s">
        <v>76</v>
      </c>
      <c r="C180" s="41"/>
      <c r="D180" s="41"/>
      <c r="E180" s="42" t="s">
        <v>163</v>
      </c>
      <c r="F180" s="42"/>
      <c r="G180" s="43"/>
      <c r="H180" s="43"/>
      <c r="I180" s="73">
        <f>I199</f>
        <v>25017.0196</v>
      </c>
      <c r="J180" s="73">
        <f>J199</f>
        <v>31946.734029199997</v>
      </c>
    </row>
    <row r="181" spans="2:10" ht="19.5" customHeight="1" outlineLevel="1">
      <c r="B181" s="103" t="s">
        <v>258</v>
      </c>
      <c r="C181" s="86" t="s">
        <v>747</v>
      </c>
      <c r="D181" s="118" t="s">
        <v>107</v>
      </c>
      <c r="E181" s="136" t="s">
        <v>220</v>
      </c>
      <c r="F181" s="118" t="s">
        <v>2</v>
      </c>
      <c r="G181" s="137">
        <v>4</v>
      </c>
      <c r="H181" s="87" t="s">
        <v>748</v>
      </c>
      <c r="I181" s="50">
        <f>G181*H181</f>
        <v>82.6</v>
      </c>
      <c r="J181" s="50">
        <f aca="true" t="shared" si="16" ref="J181:J198">(I181*1.277)</f>
        <v>105.48019999999998</v>
      </c>
    </row>
    <row r="182" spans="2:10" ht="19.5" customHeight="1" outlineLevel="1">
      <c r="B182" s="103" t="s">
        <v>259</v>
      </c>
      <c r="C182" s="86" t="s">
        <v>749</v>
      </c>
      <c r="D182" s="118" t="s">
        <v>107</v>
      </c>
      <c r="E182" s="136" t="s">
        <v>337</v>
      </c>
      <c r="F182" s="118" t="s">
        <v>2</v>
      </c>
      <c r="G182" s="137">
        <v>4</v>
      </c>
      <c r="H182" s="87" t="s">
        <v>750</v>
      </c>
      <c r="I182" s="50">
        <f aca="true" t="shared" si="17" ref="I182:I198">G182*H182</f>
        <v>38.6</v>
      </c>
      <c r="J182" s="50">
        <f t="shared" si="16"/>
        <v>49.2922</v>
      </c>
    </row>
    <row r="183" spans="2:10" ht="19.5" customHeight="1" outlineLevel="1">
      <c r="B183" s="103" t="s">
        <v>260</v>
      </c>
      <c r="C183" s="113" t="s">
        <v>923</v>
      </c>
      <c r="D183" s="118" t="s">
        <v>198</v>
      </c>
      <c r="E183" s="136" t="s">
        <v>515</v>
      </c>
      <c r="F183" s="118" t="s">
        <v>2</v>
      </c>
      <c r="G183" s="137">
        <v>4</v>
      </c>
      <c r="H183" s="112">
        <v>4.63</v>
      </c>
      <c r="I183" s="50">
        <f t="shared" si="17"/>
        <v>18.52</v>
      </c>
      <c r="J183" s="50">
        <f t="shared" si="16"/>
        <v>23.650039999999997</v>
      </c>
    </row>
    <row r="184" spans="2:10" ht="19.5" customHeight="1" outlineLevel="1">
      <c r="B184" s="103" t="s">
        <v>84</v>
      </c>
      <c r="C184" s="86" t="s">
        <v>751</v>
      </c>
      <c r="D184" s="118" t="s">
        <v>107</v>
      </c>
      <c r="E184" s="136" t="s">
        <v>221</v>
      </c>
      <c r="F184" s="118" t="s">
        <v>1</v>
      </c>
      <c r="G184" s="137">
        <v>77</v>
      </c>
      <c r="H184" s="87" t="s">
        <v>752</v>
      </c>
      <c r="I184" s="50">
        <f t="shared" si="17"/>
        <v>1191.96</v>
      </c>
      <c r="J184" s="50">
        <f t="shared" si="16"/>
        <v>1522.13292</v>
      </c>
    </row>
    <row r="185" spans="2:10" ht="19.5" customHeight="1" outlineLevel="1">
      <c r="B185" s="103" t="s">
        <v>85</v>
      </c>
      <c r="C185" s="86" t="s">
        <v>755</v>
      </c>
      <c r="D185" s="118" t="s">
        <v>107</v>
      </c>
      <c r="E185" s="136" t="s">
        <v>222</v>
      </c>
      <c r="F185" s="118" t="s">
        <v>1</v>
      </c>
      <c r="G185" s="137">
        <v>28</v>
      </c>
      <c r="H185" s="87" t="s">
        <v>756</v>
      </c>
      <c r="I185" s="50">
        <f t="shared" si="17"/>
        <v>404.88</v>
      </c>
      <c r="J185" s="50">
        <f t="shared" si="16"/>
        <v>517.03176</v>
      </c>
    </row>
    <row r="186" spans="2:10" ht="19.5" customHeight="1" outlineLevel="1">
      <c r="B186" s="103" t="s">
        <v>98</v>
      </c>
      <c r="C186" s="86" t="s">
        <v>754</v>
      </c>
      <c r="D186" s="118" t="s">
        <v>107</v>
      </c>
      <c r="E186" s="136" t="s">
        <v>223</v>
      </c>
      <c r="F186" s="118" t="s">
        <v>1</v>
      </c>
      <c r="G186" s="137">
        <v>25</v>
      </c>
      <c r="H186" s="87" t="s">
        <v>753</v>
      </c>
      <c r="I186" s="50">
        <f t="shared" si="17"/>
        <v>517.25</v>
      </c>
      <c r="J186" s="50">
        <f t="shared" si="16"/>
        <v>660.52825</v>
      </c>
    </row>
    <row r="187" spans="2:10" ht="19.5" customHeight="1" outlineLevel="1">
      <c r="B187" s="103" t="s">
        <v>99</v>
      </c>
      <c r="C187" s="86" t="s">
        <v>757</v>
      </c>
      <c r="D187" s="118" t="s">
        <v>107</v>
      </c>
      <c r="E187" s="136" t="s">
        <v>594</v>
      </c>
      <c r="F187" s="118" t="s">
        <v>1</v>
      </c>
      <c r="G187" s="137">
        <v>2</v>
      </c>
      <c r="H187" s="87" t="s">
        <v>758</v>
      </c>
      <c r="I187" s="50">
        <f t="shared" si="17"/>
        <v>73.54</v>
      </c>
      <c r="J187" s="50">
        <f t="shared" si="16"/>
        <v>93.91058</v>
      </c>
    </row>
    <row r="188" spans="2:10" ht="19.5" customHeight="1" outlineLevel="1">
      <c r="B188" s="103" t="s">
        <v>261</v>
      </c>
      <c r="C188" s="86" t="s">
        <v>759</v>
      </c>
      <c r="D188" s="118" t="s">
        <v>107</v>
      </c>
      <c r="E188" s="136" t="s">
        <v>338</v>
      </c>
      <c r="F188" s="118" t="s">
        <v>2</v>
      </c>
      <c r="G188" s="137">
        <v>4</v>
      </c>
      <c r="H188" s="87" t="s">
        <v>760</v>
      </c>
      <c r="I188" s="50">
        <f t="shared" si="17"/>
        <v>21.48</v>
      </c>
      <c r="J188" s="50">
        <f t="shared" si="16"/>
        <v>27.429959999999998</v>
      </c>
    </row>
    <row r="189" spans="2:10" ht="19.5" customHeight="1" outlineLevel="1">
      <c r="B189" s="103" t="s">
        <v>262</v>
      </c>
      <c r="C189" s="86" t="s">
        <v>761</v>
      </c>
      <c r="D189" s="118" t="s">
        <v>107</v>
      </c>
      <c r="E189" s="136" t="s">
        <v>341</v>
      </c>
      <c r="F189" s="118" t="s">
        <v>2</v>
      </c>
      <c r="G189" s="137">
        <v>20</v>
      </c>
      <c r="H189" s="87" t="s">
        <v>762</v>
      </c>
      <c r="I189" s="50">
        <f t="shared" si="17"/>
        <v>134.8</v>
      </c>
      <c r="J189" s="50">
        <f t="shared" si="16"/>
        <v>172.1396</v>
      </c>
    </row>
    <row r="190" spans="2:10" ht="19.5" customHeight="1" outlineLevel="1">
      <c r="B190" s="103" t="s">
        <v>263</v>
      </c>
      <c r="C190" s="86" t="s">
        <v>765</v>
      </c>
      <c r="D190" s="118" t="s">
        <v>107</v>
      </c>
      <c r="E190" s="136" t="s">
        <v>519</v>
      </c>
      <c r="F190" s="118" t="s">
        <v>2</v>
      </c>
      <c r="G190" s="137">
        <v>9</v>
      </c>
      <c r="H190" s="87" t="s">
        <v>766</v>
      </c>
      <c r="I190" s="50">
        <f t="shared" si="17"/>
        <v>76.95</v>
      </c>
      <c r="J190" s="50">
        <f t="shared" si="16"/>
        <v>98.26514999999999</v>
      </c>
    </row>
    <row r="191" spans="2:10" ht="19.5" customHeight="1" outlineLevel="1">
      <c r="B191" s="103" t="s">
        <v>264</v>
      </c>
      <c r="C191" s="39" t="s">
        <v>916</v>
      </c>
      <c r="D191" s="118" t="s">
        <v>198</v>
      </c>
      <c r="E191" s="136" t="s">
        <v>520</v>
      </c>
      <c r="F191" s="118" t="s">
        <v>2</v>
      </c>
      <c r="G191" s="137">
        <v>5</v>
      </c>
      <c r="H191" s="49">
        <v>32.65</v>
      </c>
      <c r="I191" s="50">
        <f t="shared" si="17"/>
        <v>163.25</v>
      </c>
      <c r="J191" s="50">
        <f t="shared" si="16"/>
        <v>208.47025</v>
      </c>
    </row>
    <row r="192" spans="2:10" ht="19.5" customHeight="1" outlineLevel="1">
      <c r="B192" s="103" t="s">
        <v>265</v>
      </c>
      <c r="C192" s="86" t="s">
        <v>763</v>
      </c>
      <c r="D192" s="118" t="s">
        <v>107</v>
      </c>
      <c r="E192" s="136" t="s">
        <v>339</v>
      </c>
      <c r="F192" s="118" t="s">
        <v>2</v>
      </c>
      <c r="G192" s="137">
        <v>8</v>
      </c>
      <c r="H192" s="87" t="s">
        <v>764</v>
      </c>
      <c r="I192" s="50">
        <f t="shared" si="17"/>
        <v>127.52</v>
      </c>
      <c r="J192" s="50">
        <f t="shared" si="16"/>
        <v>162.84303999999997</v>
      </c>
    </row>
    <row r="193" spans="2:10" ht="19.5" customHeight="1" outlineLevel="1">
      <c r="B193" s="103" t="s">
        <v>266</v>
      </c>
      <c r="C193" s="86" t="s">
        <v>767</v>
      </c>
      <c r="D193" s="118" t="s">
        <v>107</v>
      </c>
      <c r="E193" s="136" t="s">
        <v>340</v>
      </c>
      <c r="F193" s="118" t="s">
        <v>2</v>
      </c>
      <c r="G193" s="137">
        <v>3</v>
      </c>
      <c r="H193" s="87" t="s">
        <v>768</v>
      </c>
      <c r="I193" s="50">
        <f t="shared" si="17"/>
        <v>84.21000000000001</v>
      </c>
      <c r="J193" s="50">
        <f t="shared" si="16"/>
        <v>107.53617</v>
      </c>
    </row>
    <row r="194" spans="2:10" ht="30" customHeight="1" outlineLevel="1">
      <c r="B194" s="103" t="s">
        <v>267</v>
      </c>
      <c r="C194" s="86" t="s">
        <v>769</v>
      </c>
      <c r="D194" s="118" t="s">
        <v>107</v>
      </c>
      <c r="E194" s="138" t="s">
        <v>224</v>
      </c>
      <c r="F194" s="118" t="s">
        <v>2</v>
      </c>
      <c r="G194" s="137">
        <v>10</v>
      </c>
      <c r="H194" s="87" t="s">
        <v>770</v>
      </c>
      <c r="I194" s="50">
        <f t="shared" si="17"/>
        <v>1841</v>
      </c>
      <c r="J194" s="50">
        <f t="shared" si="16"/>
        <v>2350.957</v>
      </c>
    </row>
    <row r="195" spans="2:10" ht="30" customHeight="1" outlineLevel="1">
      <c r="B195" s="103" t="s">
        <v>268</v>
      </c>
      <c r="C195" s="86" t="s">
        <v>771</v>
      </c>
      <c r="D195" s="39" t="s">
        <v>107</v>
      </c>
      <c r="E195" s="138" t="s">
        <v>498</v>
      </c>
      <c r="F195" s="118" t="s">
        <v>2</v>
      </c>
      <c r="G195" s="137">
        <v>1</v>
      </c>
      <c r="H195" s="87" t="s">
        <v>772</v>
      </c>
      <c r="I195" s="50">
        <f t="shared" si="17"/>
        <v>822.88</v>
      </c>
      <c r="J195" s="50">
        <f t="shared" si="16"/>
        <v>1050.81776</v>
      </c>
    </row>
    <row r="196" spans="2:10" ht="19.5" customHeight="1" outlineLevel="1">
      <c r="B196" s="103" t="s">
        <v>269</v>
      </c>
      <c r="C196" s="140" t="s">
        <v>917</v>
      </c>
      <c r="D196" s="39" t="s">
        <v>198</v>
      </c>
      <c r="E196" s="138" t="s">
        <v>336</v>
      </c>
      <c r="F196" s="118" t="s">
        <v>2</v>
      </c>
      <c r="G196" s="137">
        <v>4</v>
      </c>
      <c r="H196" s="141">
        <v>3234.25</v>
      </c>
      <c r="I196" s="50">
        <f t="shared" si="17"/>
        <v>12937</v>
      </c>
      <c r="J196" s="50">
        <f t="shared" si="16"/>
        <v>16520.549</v>
      </c>
    </row>
    <row r="197" spans="2:10" ht="19.5" customHeight="1" outlineLevel="1">
      <c r="B197" s="103" t="s">
        <v>270</v>
      </c>
      <c r="C197" s="86" t="s">
        <v>773</v>
      </c>
      <c r="D197" s="118" t="s">
        <v>107</v>
      </c>
      <c r="E197" s="138" t="s">
        <v>335</v>
      </c>
      <c r="F197" s="118" t="s">
        <v>2</v>
      </c>
      <c r="G197" s="137">
        <v>1</v>
      </c>
      <c r="H197" s="87" t="s">
        <v>774</v>
      </c>
      <c r="I197" s="50">
        <f t="shared" si="17"/>
        <v>5285.95</v>
      </c>
      <c r="J197" s="50">
        <f t="shared" si="16"/>
        <v>6750.158149999999</v>
      </c>
    </row>
    <row r="198" spans="2:10" ht="19.5" customHeight="1" outlineLevel="1">
      <c r="B198" s="103" t="s">
        <v>595</v>
      </c>
      <c r="C198" s="39" t="s">
        <v>412</v>
      </c>
      <c r="D198" s="39" t="s">
        <v>198</v>
      </c>
      <c r="E198" s="138" t="s">
        <v>514</v>
      </c>
      <c r="F198" s="118" t="s">
        <v>1</v>
      </c>
      <c r="G198" s="137">
        <v>8.42</v>
      </c>
      <c r="H198" s="142">
        <v>141.88</v>
      </c>
      <c r="I198" s="50">
        <f t="shared" si="17"/>
        <v>1194.6296</v>
      </c>
      <c r="J198" s="50">
        <f t="shared" si="16"/>
        <v>1525.5419992</v>
      </c>
    </row>
    <row r="199" spans="2:10" ht="19.5" customHeight="1" outlineLevel="1">
      <c r="B199" s="185" t="s">
        <v>77</v>
      </c>
      <c r="C199" s="185"/>
      <c r="D199" s="185"/>
      <c r="E199" s="185"/>
      <c r="F199" s="185"/>
      <c r="G199" s="185"/>
      <c r="H199" s="185"/>
      <c r="I199" s="67">
        <f>SUM(I181:I198)</f>
        <v>25017.0196</v>
      </c>
      <c r="J199" s="67">
        <f>SUM(J181:J198)</f>
        <v>31946.734029199997</v>
      </c>
    </row>
    <row r="200" spans="2:9" ht="19.5" customHeight="1">
      <c r="B200" s="143"/>
      <c r="C200" s="143"/>
      <c r="D200" s="143"/>
      <c r="E200" s="68"/>
      <c r="F200" s="69"/>
      <c r="G200" s="71"/>
      <c r="H200" s="71"/>
      <c r="I200" s="72"/>
    </row>
    <row r="201" spans="2:10" ht="19.5" customHeight="1">
      <c r="B201" s="144" t="s">
        <v>78</v>
      </c>
      <c r="C201" s="41"/>
      <c r="D201" s="41"/>
      <c r="E201" s="42" t="s">
        <v>3</v>
      </c>
      <c r="F201" s="42"/>
      <c r="G201" s="43"/>
      <c r="H201" s="43"/>
      <c r="I201" s="73">
        <f>I226</f>
        <v>13634.050000000001</v>
      </c>
      <c r="J201" s="73">
        <f>J226</f>
        <v>17410.68185</v>
      </c>
    </row>
    <row r="202" spans="2:10" s="78" customFormat="1" ht="39.75" customHeight="1" outlineLevel="1">
      <c r="B202" s="74" t="s">
        <v>43</v>
      </c>
      <c r="C202" s="86">
        <v>36519</v>
      </c>
      <c r="D202" s="39" t="s">
        <v>107</v>
      </c>
      <c r="E202" s="145" t="s">
        <v>120</v>
      </c>
      <c r="F202" s="146" t="s">
        <v>2</v>
      </c>
      <c r="G202" s="98">
        <v>2</v>
      </c>
      <c r="H202" s="87" t="s">
        <v>775</v>
      </c>
      <c r="I202" s="50">
        <f>G202*H202</f>
        <v>1597.92</v>
      </c>
      <c r="J202" s="50">
        <f aca="true" t="shared" si="18" ref="J202:J225">(I202*1.277)</f>
        <v>2040.54384</v>
      </c>
    </row>
    <row r="203" spans="2:10" s="78" customFormat="1" ht="30" customHeight="1" outlineLevel="1">
      <c r="B203" s="74" t="s">
        <v>271</v>
      </c>
      <c r="C203" s="86" t="s">
        <v>925</v>
      </c>
      <c r="D203" s="147" t="s">
        <v>198</v>
      </c>
      <c r="E203" s="138" t="s">
        <v>121</v>
      </c>
      <c r="F203" s="146" t="s">
        <v>2</v>
      </c>
      <c r="G203" s="98">
        <v>2</v>
      </c>
      <c r="H203" s="110">
        <v>296</v>
      </c>
      <c r="I203" s="50">
        <f aca="true" t="shared" si="19" ref="I203:I225">G203*H203</f>
        <v>592</v>
      </c>
      <c r="J203" s="50">
        <f t="shared" si="18"/>
        <v>755.9839999999999</v>
      </c>
    </row>
    <row r="204" spans="2:15" s="78" customFormat="1" ht="30" customHeight="1" outlineLevel="1">
      <c r="B204" s="74" t="s">
        <v>272</v>
      </c>
      <c r="C204" s="86">
        <v>1370</v>
      </c>
      <c r="D204" s="147" t="s">
        <v>107</v>
      </c>
      <c r="E204" s="138" t="s">
        <v>123</v>
      </c>
      <c r="F204" s="146" t="s">
        <v>2</v>
      </c>
      <c r="G204" s="98">
        <v>2</v>
      </c>
      <c r="H204" s="87" t="s">
        <v>776</v>
      </c>
      <c r="I204" s="50">
        <f t="shared" si="19"/>
        <v>141.28</v>
      </c>
      <c r="J204" s="50">
        <f t="shared" si="18"/>
        <v>180.41456</v>
      </c>
      <c r="K204" s="148"/>
      <c r="L204" s="148"/>
      <c r="M204" s="148"/>
      <c r="N204" s="148"/>
      <c r="O204" s="148"/>
    </row>
    <row r="205" spans="2:15" s="78" customFormat="1" ht="30" customHeight="1" outlineLevel="1">
      <c r="B205" s="74" t="s">
        <v>273</v>
      </c>
      <c r="C205" s="86">
        <v>10420</v>
      </c>
      <c r="D205" s="147" t="s">
        <v>107</v>
      </c>
      <c r="E205" s="138" t="s">
        <v>466</v>
      </c>
      <c r="F205" s="146" t="s">
        <v>2</v>
      </c>
      <c r="G205" s="98">
        <v>3</v>
      </c>
      <c r="H205" s="87" t="s">
        <v>777</v>
      </c>
      <c r="I205" s="50">
        <f t="shared" si="19"/>
        <v>344.58</v>
      </c>
      <c r="J205" s="50">
        <f t="shared" si="18"/>
        <v>440.02865999999995</v>
      </c>
      <c r="K205" s="148"/>
      <c r="L205" s="149"/>
      <c r="M205" s="149"/>
      <c r="N205" s="150"/>
      <c r="O205" s="148"/>
    </row>
    <row r="206" spans="2:10" s="78" customFormat="1" ht="30" customHeight="1" outlineLevel="1">
      <c r="B206" s="74" t="s">
        <v>274</v>
      </c>
      <c r="C206" s="86">
        <v>10228</v>
      </c>
      <c r="D206" s="39" t="s">
        <v>107</v>
      </c>
      <c r="E206" s="138" t="s">
        <v>124</v>
      </c>
      <c r="F206" s="146" t="s">
        <v>2</v>
      </c>
      <c r="G206" s="98">
        <v>5</v>
      </c>
      <c r="H206" s="87" t="s">
        <v>778</v>
      </c>
      <c r="I206" s="50">
        <f t="shared" si="19"/>
        <v>859.5</v>
      </c>
      <c r="J206" s="50">
        <f t="shared" si="18"/>
        <v>1097.5815</v>
      </c>
    </row>
    <row r="207" spans="2:10" s="78" customFormat="1" ht="30" customHeight="1" outlineLevel="1">
      <c r="B207" s="74" t="s">
        <v>275</v>
      </c>
      <c r="C207" s="86">
        <v>10422</v>
      </c>
      <c r="D207" s="39" t="s">
        <v>107</v>
      </c>
      <c r="E207" s="138" t="s">
        <v>465</v>
      </c>
      <c r="F207" s="146" t="s">
        <v>2</v>
      </c>
      <c r="G207" s="98">
        <v>3</v>
      </c>
      <c r="H207" s="87" t="s">
        <v>779</v>
      </c>
      <c r="I207" s="50">
        <f t="shared" si="19"/>
        <v>918.75</v>
      </c>
      <c r="J207" s="50">
        <f t="shared" si="18"/>
        <v>1173.2437499999999</v>
      </c>
    </row>
    <row r="208" spans="2:10" s="78" customFormat="1" ht="19.5" customHeight="1" outlineLevel="1">
      <c r="B208" s="74" t="s">
        <v>276</v>
      </c>
      <c r="C208" s="86">
        <v>377</v>
      </c>
      <c r="D208" s="39" t="s">
        <v>107</v>
      </c>
      <c r="E208" s="138" t="s">
        <v>467</v>
      </c>
      <c r="F208" s="146" t="s">
        <v>2</v>
      </c>
      <c r="G208" s="98">
        <v>6</v>
      </c>
      <c r="H208" s="87" t="s">
        <v>780</v>
      </c>
      <c r="I208" s="50">
        <f t="shared" si="19"/>
        <v>146.76</v>
      </c>
      <c r="J208" s="50">
        <f t="shared" si="18"/>
        <v>187.41251999999997</v>
      </c>
    </row>
    <row r="209" spans="2:10" s="78" customFormat="1" ht="19.5" customHeight="1" outlineLevel="1">
      <c r="B209" s="74" t="s">
        <v>277</v>
      </c>
      <c r="C209" s="86" t="s">
        <v>380</v>
      </c>
      <c r="D209" s="39" t="s">
        <v>107</v>
      </c>
      <c r="E209" s="138" t="s">
        <v>483</v>
      </c>
      <c r="F209" s="146" t="s">
        <v>2</v>
      </c>
      <c r="G209" s="98">
        <v>1</v>
      </c>
      <c r="H209" s="87" t="s">
        <v>781</v>
      </c>
      <c r="I209" s="50">
        <f t="shared" si="19"/>
        <v>464.13</v>
      </c>
      <c r="J209" s="50">
        <f t="shared" si="18"/>
        <v>592.6940099999999</v>
      </c>
    </row>
    <row r="210" spans="2:10" s="78" customFormat="1" ht="39.75" customHeight="1" outlineLevel="1">
      <c r="B210" s="74" t="s">
        <v>278</v>
      </c>
      <c r="C210" s="86">
        <v>10425</v>
      </c>
      <c r="D210" s="39" t="s">
        <v>107</v>
      </c>
      <c r="E210" s="138" t="s">
        <v>125</v>
      </c>
      <c r="F210" s="146" t="s">
        <v>2</v>
      </c>
      <c r="G210" s="48">
        <v>5</v>
      </c>
      <c r="H210" s="87" t="s">
        <v>794</v>
      </c>
      <c r="I210" s="50">
        <f t="shared" si="19"/>
        <v>374.79999999999995</v>
      </c>
      <c r="J210" s="50">
        <f t="shared" si="18"/>
        <v>478.61959999999993</v>
      </c>
    </row>
    <row r="211" spans="2:10" s="78" customFormat="1" ht="39.75" customHeight="1" outlineLevel="1">
      <c r="B211" s="74" t="s">
        <v>279</v>
      </c>
      <c r="C211" s="86" t="s">
        <v>782</v>
      </c>
      <c r="D211" s="86" t="s">
        <v>107</v>
      </c>
      <c r="E211" s="138" t="s">
        <v>468</v>
      </c>
      <c r="F211" s="146" t="s">
        <v>2</v>
      </c>
      <c r="G211" s="48">
        <v>6</v>
      </c>
      <c r="H211" s="87" t="s">
        <v>783</v>
      </c>
      <c r="I211" s="50">
        <f t="shared" si="19"/>
        <v>1473.42</v>
      </c>
      <c r="J211" s="50">
        <f t="shared" si="18"/>
        <v>1881.55734</v>
      </c>
    </row>
    <row r="212" spans="2:10" s="78" customFormat="1" ht="30" customHeight="1" outlineLevel="1">
      <c r="B212" s="74" t="s">
        <v>280</v>
      </c>
      <c r="C212" s="86" t="s">
        <v>784</v>
      </c>
      <c r="D212" s="39" t="s">
        <v>107</v>
      </c>
      <c r="E212" s="138" t="s">
        <v>126</v>
      </c>
      <c r="F212" s="146" t="s">
        <v>2</v>
      </c>
      <c r="G212" s="48">
        <v>11</v>
      </c>
      <c r="H212" s="87" t="s">
        <v>785</v>
      </c>
      <c r="I212" s="50">
        <f t="shared" si="19"/>
        <v>416.9</v>
      </c>
      <c r="J212" s="50">
        <f t="shared" si="18"/>
        <v>532.3812999999999</v>
      </c>
    </row>
    <row r="213" spans="2:10" s="78" customFormat="1" ht="19.5" customHeight="1" outlineLevel="1">
      <c r="B213" s="74" t="s">
        <v>281</v>
      </c>
      <c r="C213" s="86" t="s">
        <v>786</v>
      </c>
      <c r="D213" s="39" t="s">
        <v>107</v>
      </c>
      <c r="E213" s="138" t="s">
        <v>127</v>
      </c>
      <c r="F213" s="146" t="s">
        <v>2</v>
      </c>
      <c r="G213" s="48">
        <v>8</v>
      </c>
      <c r="H213" s="87" t="s">
        <v>787</v>
      </c>
      <c r="I213" s="50">
        <f t="shared" si="19"/>
        <v>362.48</v>
      </c>
      <c r="J213" s="50">
        <f t="shared" si="18"/>
        <v>462.88696</v>
      </c>
    </row>
    <row r="214" spans="2:10" s="78" customFormat="1" ht="19.5" customHeight="1" outlineLevel="1">
      <c r="B214" s="74" t="s">
        <v>282</v>
      </c>
      <c r="C214" s="39">
        <v>36206</v>
      </c>
      <c r="D214" s="39" t="s">
        <v>107</v>
      </c>
      <c r="E214" s="76" t="s">
        <v>128</v>
      </c>
      <c r="F214" s="146" t="s">
        <v>2</v>
      </c>
      <c r="G214" s="48">
        <v>4</v>
      </c>
      <c r="H214" s="87" t="s">
        <v>789</v>
      </c>
      <c r="I214" s="50">
        <f t="shared" si="19"/>
        <v>502.88</v>
      </c>
      <c r="J214" s="50">
        <f t="shared" si="18"/>
        <v>642.1777599999999</v>
      </c>
    </row>
    <row r="215" spans="2:10" s="78" customFormat="1" ht="30" customHeight="1" outlineLevel="1">
      <c r="B215" s="74" t="s">
        <v>283</v>
      </c>
      <c r="C215" s="39">
        <v>36206</v>
      </c>
      <c r="D215" s="39" t="s">
        <v>107</v>
      </c>
      <c r="E215" s="76" t="s">
        <v>469</v>
      </c>
      <c r="F215" s="146" t="s">
        <v>2</v>
      </c>
      <c r="G215" s="48">
        <v>2</v>
      </c>
      <c r="H215" s="104">
        <v>125.72</v>
      </c>
      <c r="I215" s="50">
        <f t="shared" si="19"/>
        <v>251.44</v>
      </c>
      <c r="J215" s="50">
        <f t="shared" si="18"/>
        <v>321.08887999999996</v>
      </c>
    </row>
    <row r="216" spans="2:10" s="78" customFormat="1" ht="19.5" customHeight="1" outlineLevel="1">
      <c r="B216" s="74" t="s">
        <v>284</v>
      </c>
      <c r="C216" s="86">
        <v>37401</v>
      </c>
      <c r="D216" s="39" t="s">
        <v>107</v>
      </c>
      <c r="E216" s="138" t="s">
        <v>129</v>
      </c>
      <c r="F216" s="53" t="s">
        <v>2</v>
      </c>
      <c r="G216" s="48">
        <v>9</v>
      </c>
      <c r="H216" s="87" t="s">
        <v>788</v>
      </c>
      <c r="I216" s="50">
        <f t="shared" si="19"/>
        <v>392.58</v>
      </c>
      <c r="J216" s="50">
        <f t="shared" si="18"/>
        <v>501.32465999999994</v>
      </c>
    </row>
    <row r="217" spans="2:10" s="78" customFormat="1" ht="19.5" customHeight="1" outlineLevel="1">
      <c r="B217" s="74" t="s">
        <v>470</v>
      </c>
      <c r="C217" s="86" t="s">
        <v>790</v>
      </c>
      <c r="D217" s="39" t="s">
        <v>107</v>
      </c>
      <c r="E217" s="138" t="s">
        <v>130</v>
      </c>
      <c r="F217" s="53" t="s">
        <v>2</v>
      </c>
      <c r="G217" s="48">
        <v>9</v>
      </c>
      <c r="H217" s="87" t="s">
        <v>791</v>
      </c>
      <c r="I217" s="50">
        <f t="shared" si="19"/>
        <v>446.04</v>
      </c>
      <c r="J217" s="50">
        <f t="shared" si="18"/>
        <v>569.59308</v>
      </c>
    </row>
    <row r="218" spans="2:10" s="78" customFormat="1" ht="19.5" customHeight="1" outlineLevel="1">
      <c r="B218" s="74" t="s">
        <v>471</v>
      </c>
      <c r="C218" s="86">
        <v>20271</v>
      </c>
      <c r="D218" s="39" t="s">
        <v>107</v>
      </c>
      <c r="E218" s="138" t="s">
        <v>131</v>
      </c>
      <c r="F218" s="53" t="s">
        <v>2</v>
      </c>
      <c r="G218" s="48">
        <v>1</v>
      </c>
      <c r="H218" s="87" t="s">
        <v>793</v>
      </c>
      <c r="I218" s="50">
        <f t="shared" si="19"/>
        <v>501.5</v>
      </c>
      <c r="J218" s="50">
        <f t="shared" si="18"/>
        <v>640.4155</v>
      </c>
    </row>
    <row r="219" spans="2:10" s="78" customFormat="1" ht="30" customHeight="1" outlineLevel="1">
      <c r="B219" s="74" t="s">
        <v>472</v>
      </c>
      <c r="C219" s="86">
        <v>11773</v>
      </c>
      <c r="D219" s="39" t="s">
        <v>107</v>
      </c>
      <c r="E219" s="138" t="s">
        <v>132</v>
      </c>
      <c r="F219" s="53" t="s">
        <v>2</v>
      </c>
      <c r="G219" s="48">
        <v>1</v>
      </c>
      <c r="H219" s="87" t="s">
        <v>792</v>
      </c>
      <c r="I219" s="50">
        <f t="shared" si="19"/>
        <v>67.76</v>
      </c>
      <c r="J219" s="50">
        <f t="shared" si="18"/>
        <v>86.52952</v>
      </c>
    </row>
    <row r="220" spans="2:10" s="78" customFormat="1" ht="39.75" customHeight="1" outlineLevel="1">
      <c r="B220" s="74" t="s">
        <v>473</v>
      </c>
      <c r="C220" s="86" t="s">
        <v>795</v>
      </c>
      <c r="D220" s="39" t="s">
        <v>107</v>
      </c>
      <c r="E220" s="138" t="s">
        <v>133</v>
      </c>
      <c r="F220" s="53" t="s">
        <v>2</v>
      </c>
      <c r="G220" s="48">
        <v>4</v>
      </c>
      <c r="H220" s="87">
        <v>410</v>
      </c>
      <c r="I220" s="50">
        <f t="shared" si="19"/>
        <v>1640</v>
      </c>
      <c r="J220" s="50">
        <f t="shared" si="18"/>
        <v>2094.2799999999997</v>
      </c>
    </row>
    <row r="221" spans="2:10" s="78" customFormat="1" ht="30" customHeight="1" outlineLevel="1">
      <c r="B221" s="74" t="s">
        <v>474</v>
      </c>
      <c r="C221" s="86" t="s">
        <v>796</v>
      </c>
      <c r="D221" s="39" t="s">
        <v>107</v>
      </c>
      <c r="E221" s="138" t="s">
        <v>134</v>
      </c>
      <c r="F221" s="53" t="s">
        <v>2</v>
      </c>
      <c r="G221" s="48">
        <v>5</v>
      </c>
      <c r="H221" s="87" t="s">
        <v>797</v>
      </c>
      <c r="I221" s="50">
        <f t="shared" si="19"/>
        <v>961.0500000000001</v>
      </c>
      <c r="J221" s="50">
        <f t="shared" si="18"/>
        <v>1227.26085</v>
      </c>
    </row>
    <row r="222" spans="2:11" s="78" customFormat="1" ht="43.5" customHeight="1" outlineLevel="1">
      <c r="B222" s="74" t="s">
        <v>475</v>
      </c>
      <c r="C222" s="39" t="s">
        <v>122</v>
      </c>
      <c r="D222" s="39"/>
      <c r="E222" s="138" t="s">
        <v>478</v>
      </c>
      <c r="F222" s="53" t="s">
        <v>2</v>
      </c>
      <c r="G222" s="48">
        <v>2</v>
      </c>
      <c r="H222" s="110">
        <v>395</v>
      </c>
      <c r="I222" s="50">
        <f t="shared" si="19"/>
        <v>790</v>
      </c>
      <c r="J222" s="50">
        <f t="shared" si="18"/>
        <v>1008.8299999999999</v>
      </c>
      <c r="K222" s="151"/>
    </row>
    <row r="223" spans="2:11" s="78" customFormat="1" ht="19.5" customHeight="1" outlineLevel="1">
      <c r="B223" s="74" t="s">
        <v>476</v>
      </c>
      <c r="C223" s="86">
        <v>11777</v>
      </c>
      <c r="D223" s="39" t="s">
        <v>107</v>
      </c>
      <c r="E223" s="138" t="s">
        <v>479</v>
      </c>
      <c r="F223" s="53" t="s">
        <v>2</v>
      </c>
      <c r="G223" s="48">
        <v>1</v>
      </c>
      <c r="H223" s="87" t="s">
        <v>798</v>
      </c>
      <c r="I223" s="50">
        <f t="shared" si="19"/>
        <v>112.49</v>
      </c>
      <c r="J223" s="50">
        <f t="shared" si="18"/>
        <v>143.64972999999998</v>
      </c>
      <c r="K223" s="151"/>
    </row>
    <row r="224" spans="2:10" s="78" customFormat="1" ht="30" customHeight="1" outlineLevel="1">
      <c r="B224" s="74" t="s">
        <v>480</v>
      </c>
      <c r="C224" s="39">
        <v>9535</v>
      </c>
      <c r="D224" s="39" t="s">
        <v>107</v>
      </c>
      <c r="E224" s="138" t="s">
        <v>477</v>
      </c>
      <c r="F224" s="53" t="s">
        <v>2</v>
      </c>
      <c r="G224" s="48">
        <v>1</v>
      </c>
      <c r="H224" s="87" t="s">
        <v>799</v>
      </c>
      <c r="I224" s="50">
        <f t="shared" si="19"/>
        <v>66.69</v>
      </c>
      <c r="J224" s="50">
        <f t="shared" si="18"/>
        <v>85.16313</v>
      </c>
    </row>
    <row r="225" spans="2:10" s="78" customFormat="1" ht="30" customHeight="1" outlineLevel="1">
      <c r="B225" s="74" t="s">
        <v>484</v>
      </c>
      <c r="C225" s="86">
        <v>11762</v>
      </c>
      <c r="D225" s="39" t="s">
        <v>107</v>
      </c>
      <c r="E225" s="138" t="s">
        <v>135</v>
      </c>
      <c r="F225" s="53" t="s">
        <v>2</v>
      </c>
      <c r="G225" s="48">
        <v>5</v>
      </c>
      <c r="H225" s="87" t="s">
        <v>800</v>
      </c>
      <c r="I225" s="50">
        <f t="shared" si="19"/>
        <v>209.1</v>
      </c>
      <c r="J225" s="50">
        <f t="shared" si="18"/>
        <v>267.0207</v>
      </c>
    </row>
    <row r="226" spans="2:10" ht="19.5" customHeight="1" outlineLevel="1">
      <c r="B226" s="185" t="s">
        <v>87</v>
      </c>
      <c r="C226" s="185"/>
      <c r="D226" s="185"/>
      <c r="E226" s="185"/>
      <c r="F226" s="185"/>
      <c r="G226" s="185"/>
      <c r="H226" s="185"/>
      <c r="I226" s="67">
        <f>SUM(I202:I225)</f>
        <v>13634.050000000001</v>
      </c>
      <c r="J226" s="67">
        <f>SUM(J202:J225)</f>
        <v>17410.68185</v>
      </c>
    </row>
    <row r="227" spans="2:9" ht="19.5" customHeight="1">
      <c r="B227" s="115"/>
      <c r="C227" s="115"/>
      <c r="D227" s="115"/>
      <c r="E227" s="115"/>
      <c r="F227" s="115"/>
      <c r="G227" s="115"/>
      <c r="H227" s="115"/>
      <c r="I227" s="116"/>
    </row>
    <row r="228" spans="2:10" ht="19.5" customHeight="1">
      <c r="B228" s="40" t="s">
        <v>187</v>
      </c>
      <c r="C228" s="41"/>
      <c r="D228" s="41"/>
      <c r="E228" s="42" t="s">
        <v>180</v>
      </c>
      <c r="F228" s="42"/>
      <c r="G228" s="43"/>
      <c r="H228" s="43"/>
      <c r="I228" s="73">
        <f>I241</f>
        <v>1285.3992</v>
      </c>
      <c r="J228" s="73">
        <f>J241</f>
        <v>1641.4547784000001</v>
      </c>
    </row>
    <row r="229" spans="2:10" ht="19.5" customHeight="1" outlineLevel="1">
      <c r="B229" s="118" t="s">
        <v>285</v>
      </c>
      <c r="C229" s="39" t="s">
        <v>370</v>
      </c>
      <c r="D229" s="39" t="s">
        <v>107</v>
      </c>
      <c r="E229" s="76" t="s">
        <v>591</v>
      </c>
      <c r="F229" s="39" t="s">
        <v>86</v>
      </c>
      <c r="G229" s="83">
        <v>0.8</v>
      </c>
      <c r="H229" s="48">
        <v>536</v>
      </c>
      <c r="I229" s="50">
        <f>H229*G229</f>
        <v>428.8</v>
      </c>
      <c r="J229" s="50">
        <f aca="true" t="shared" si="20" ref="J229:J240">(I229*1.277)</f>
        <v>547.5776</v>
      </c>
    </row>
    <row r="230" spans="2:10" ht="19.5" customHeight="1" outlineLevel="1">
      <c r="B230" s="118" t="s">
        <v>286</v>
      </c>
      <c r="C230" s="86" t="s">
        <v>368</v>
      </c>
      <c r="D230" s="39" t="s">
        <v>107</v>
      </c>
      <c r="E230" s="76" t="s">
        <v>592</v>
      </c>
      <c r="F230" s="39" t="s">
        <v>210</v>
      </c>
      <c r="G230" s="83">
        <v>0.46</v>
      </c>
      <c r="H230" s="87" t="s">
        <v>801</v>
      </c>
      <c r="I230" s="50">
        <f aca="true" t="shared" si="21" ref="I230:I240">H230*G230</f>
        <v>3.6892</v>
      </c>
      <c r="J230" s="50">
        <f t="shared" si="20"/>
        <v>4.7111084</v>
      </c>
    </row>
    <row r="231" spans="2:10" ht="19.5" customHeight="1" outlineLevel="1">
      <c r="B231" s="118" t="s">
        <v>287</v>
      </c>
      <c r="C231" s="86" t="s">
        <v>911</v>
      </c>
      <c r="D231" s="39" t="s">
        <v>107</v>
      </c>
      <c r="E231" s="152" t="s">
        <v>169</v>
      </c>
      <c r="F231" s="118" t="s">
        <v>1</v>
      </c>
      <c r="G231" s="83">
        <v>7.2</v>
      </c>
      <c r="H231" s="87" t="s">
        <v>912</v>
      </c>
      <c r="I231" s="50">
        <f t="shared" si="21"/>
        <v>281.376</v>
      </c>
      <c r="J231" s="50">
        <f t="shared" si="20"/>
        <v>359.31715199999996</v>
      </c>
    </row>
    <row r="232" spans="2:10" ht="19.5" customHeight="1" outlineLevel="1">
      <c r="B232" s="118" t="s">
        <v>288</v>
      </c>
      <c r="C232" s="86">
        <v>3451</v>
      </c>
      <c r="D232" s="39" t="s">
        <v>107</v>
      </c>
      <c r="E232" s="76" t="s">
        <v>517</v>
      </c>
      <c r="F232" s="118" t="s">
        <v>2</v>
      </c>
      <c r="G232" s="83">
        <v>2</v>
      </c>
      <c r="H232" s="87" t="s">
        <v>802</v>
      </c>
      <c r="I232" s="50">
        <f t="shared" si="21"/>
        <v>13.46</v>
      </c>
      <c r="J232" s="50">
        <f t="shared" si="20"/>
        <v>17.18842</v>
      </c>
    </row>
    <row r="233" spans="2:11" ht="19.5" customHeight="1" outlineLevel="1">
      <c r="B233" s="118" t="s">
        <v>289</v>
      </c>
      <c r="C233" s="86">
        <v>39634</v>
      </c>
      <c r="D233" s="39" t="s">
        <v>107</v>
      </c>
      <c r="E233" s="152" t="s">
        <v>172</v>
      </c>
      <c r="F233" s="118" t="s">
        <v>1</v>
      </c>
      <c r="G233" s="83">
        <v>7.2</v>
      </c>
      <c r="H233" s="87" t="s">
        <v>803</v>
      </c>
      <c r="I233" s="50">
        <f t="shared" si="21"/>
        <v>40.824</v>
      </c>
      <c r="J233" s="50">
        <f t="shared" si="20"/>
        <v>52.132248</v>
      </c>
      <c r="K233" s="106"/>
    </row>
    <row r="234" spans="2:11" ht="19.5" customHeight="1" outlineLevel="1">
      <c r="B234" s="118" t="s">
        <v>290</v>
      </c>
      <c r="C234" s="86">
        <v>11749</v>
      </c>
      <c r="D234" s="39" t="s">
        <v>107</v>
      </c>
      <c r="E234" s="152" t="s">
        <v>174</v>
      </c>
      <c r="F234" s="118" t="s">
        <v>2</v>
      </c>
      <c r="G234" s="83">
        <v>4</v>
      </c>
      <c r="H234" s="87" t="s">
        <v>804</v>
      </c>
      <c r="I234" s="50">
        <f t="shared" si="21"/>
        <v>115.12</v>
      </c>
      <c r="J234" s="50">
        <f t="shared" si="20"/>
        <v>147.00824</v>
      </c>
      <c r="K234" s="106"/>
    </row>
    <row r="235" spans="2:11" ht="19.5" customHeight="1" outlineLevel="1">
      <c r="B235" s="118" t="s">
        <v>291</v>
      </c>
      <c r="C235" s="39" t="s">
        <v>122</v>
      </c>
      <c r="D235" s="39" t="s">
        <v>171</v>
      </c>
      <c r="E235" s="152" t="s">
        <v>175</v>
      </c>
      <c r="F235" s="118" t="s">
        <v>2</v>
      </c>
      <c r="G235" s="83">
        <v>1</v>
      </c>
      <c r="H235" s="48">
        <v>59.98</v>
      </c>
      <c r="I235" s="50">
        <f t="shared" si="21"/>
        <v>59.98</v>
      </c>
      <c r="J235" s="50">
        <f t="shared" si="20"/>
        <v>76.59445999999998</v>
      </c>
      <c r="K235" s="106"/>
    </row>
    <row r="236" spans="2:11" ht="19.5" customHeight="1" outlineLevel="1">
      <c r="B236" s="118" t="s">
        <v>292</v>
      </c>
      <c r="C236" s="39" t="s">
        <v>122</v>
      </c>
      <c r="D236" s="39" t="s">
        <v>171</v>
      </c>
      <c r="E236" s="152" t="s">
        <v>177</v>
      </c>
      <c r="F236" s="118" t="s">
        <v>2</v>
      </c>
      <c r="G236" s="83">
        <v>2</v>
      </c>
      <c r="H236" s="48">
        <v>70.58</v>
      </c>
      <c r="I236" s="50">
        <f t="shared" si="21"/>
        <v>141.16</v>
      </c>
      <c r="J236" s="50">
        <f t="shared" si="20"/>
        <v>180.26131999999998</v>
      </c>
      <c r="K236" s="106"/>
    </row>
    <row r="237" spans="2:11" ht="19.5" customHeight="1" outlineLevel="1">
      <c r="B237" s="118" t="s">
        <v>420</v>
      </c>
      <c r="C237" s="86">
        <v>11756</v>
      </c>
      <c r="D237" s="39" t="s">
        <v>107</v>
      </c>
      <c r="E237" s="152" t="s">
        <v>178</v>
      </c>
      <c r="F237" s="118" t="s">
        <v>2</v>
      </c>
      <c r="G237" s="83">
        <v>2</v>
      </c>
      <c r="H237" s="87" t="s">
        <v>805</v>
      </c>
      <c r="I237" s="50">
        <f t="shared" si="21"/>
        <v>40.88</v>
      </c>
      <c r="J237" s="50">
        <f t="shared" si="20"/>
        <v>52.20376</v>
      </c>
      <c r="K237" s="106"/>
    </row>
    <row r="238" spans="2:11" ht="19.5" customHeight="1" outlineLevel="1">
      <c r="B238" s="118" t="s">
        <v>421</v>
      </c>
      <c r="C238" s="39" t="s">
        <v>122</v>
      </c>
      <c r="D238" s="39" t="s">
        <v>171</v>
      </c>
      <c r="E238" s="152" t="s">
        <v>179</v>
      </c>
      <c r="F238" s="118" t="s">
        <v>2</v>
      </c>
      <c r="G238" s="83">
        <v>1</v>
      </c>
      <c r="H238" s="48">
        <v>30.11</v>
      </c>
      <c r="I238" s="50">
        <f t="shared" si="21"/>
        <v>30.11</v>
      </c>
      <c r="J238" s="50">
        <f t="shared" si="20"/>
        <v>38.450469999999996</v>
      </c>
      <c r="K238" s="106"/>
    </row>
    <row r="239" spans="2:11" ht="19.5" customHeight="1" outlineLevel="1">
      <c r="B239" s="118" t="s">
        <v>516</v>
      </c>
      <c r="C239" s="39" t="s">
        <v>122</v>
      </c>
      <c r="D239" s="39" t="s">
        <v>915</v>
      </c>
      <c r="E239" s="76" t="s">
        <v>423</v>
      </c>
      <c r="F239" s="118" t="s">
        <v>2</v>
      </c>
      <c r="G239" s="83">
        <v>1</v>
      </c>
      <c r="H239" s="48">
        <v>65</v>
      </c>
      <c r="I239" s="50">
        <f t="shared" si="21"/>
        <v>65</v>
      </c>
      <c r="J239" s="50">
        <f t="shared" si="20"/>
        <v>83.005</v>
      </c>
      <c r="K239" s="106"/>
    </row>
    <row r="240" spans="2:11" ht="19.5" customHeight="1" outlineLevel="1">
      <c r="B240" s="118" t="s">
        <v>593</v>
      </c>
      <c r="C240" s="39" t="s">
        <v>122</v>
      </c>
      <c r="D240" s="39" t="s">
        <v>915</v>
      </c>
      <c r="E240" s="76" t="s">
        <v>422</v>
      </c>
      <c r="F240" s="118" t="s">
        <v>2</v>
      </c>
      <c r="G240" s="83">
        <v>1</v>
      </c>
      <c r="H240" s="48">
        <v>65</v>
      </c>
      <c r="I240" s="50">
        <f t="shared" si="21"/>
        <v>65</v>
      </c>
      <c r="J240" s="50">
        <f t="shared" si="20"/>
        <v>83.005</v>
      </c>
      <c r="K240" s="106"/>
    </row>
    <row r="241" spans="2:10" ht="19.5" customHeight="1" outlineLevel="1">
      <c r="B241" s="185" t="s">
        <v>293</v>
      </c>
      <c r="C241" s="185"/>
      <c r="D241" s="185"/>
      <c r="E241" s="185"/>
      <c r="F241" s="185"/>
      <c r="G241" s="185"/>
      <c r="H241" s="185"/>
      <c r="I241" s="67">
        <f>SUM(I229:I240)</f>
        <v>1285.3992</v>
      </c>
      <c r="J241" s="67">
        <f>SUM(J229:J240)</f>
        <v>1641.4547784000001</v>
      </c>
    </row>
    <row r="242" spans="2:9" ht="19.5" customHeight="1">
      <c r="B242" s="139"/>
      <c r="C242" s="139"/>
      <c r="D242" s="139"/>
      <c r="E242" s="153"/>
      <c r="F242" s="153"/>
      <c r="G242" s="153"/>
      <c r="H242" s="153"/>
      <c r="I242" s="153"/>
    </row>
    <row r="243" spans="2:10" ht="19.5" customHeight="1">
      <c r="B243" s="40" t="s">
        <v>188</v>
      </c>
      <c r="C243" s="41"/>
      <c r="D243" s="41"/>
      <c r="E243" s="42" t="s">
        <v>186</v>
      </c>
      <c r="F243" s="42"/>
      <c r="G243" s="43"/>
      <c r="H243" s="43"/>
      <c r="I243" s="73">
        <f>I250</f>
        <v>1481.05</v>
      </c>
      <c r="J243" s="73">
        <f>J250</f>
        <v>1891.3008499999999</v>
      </c>
    </row>
    <row r="244" spans="2:10" ht="19.5" customHeight="1" outlineLevel="1">
      <c r="B244" s="118" t="s">
        <v>168</v>
      </c>
      <c r="C244" s="118">
        <v>72553</v>
      </c>
      <c r="D244" s="118" t="s">
        <v>107</v>
      </c>
      <c r="E244" s="62" t="s">
        <v>806</v>
      </c>
      <c r="F244" s="118" t="s">
        <v>2</v>
      </c>
      <c r="G244" s="83">
        <v>5</v>
      </c>
      <c r="H244" s="87" t="s">
        <v>807</v>
      </c>
      <c r="I244" s="50">
        <f aca="true" t="shared" si="22" ref="I244:I249">H244*G244</f>
        <v>693.3</v>
      </c>
      <c r="J244" s="50">
        <f aca="true" t="shared" si="23" ref="J244:J249">(I244*1.277)</f>
        <v>885.3440999999999</v>
      </c>
    </row>
    <row r="245" spans="2:10" ht="19.5" customHeight="1" outlineLevel="1">
      <c r="B245" s="118" t="s">
        <v>407</v>
      </c>
      <c r="C245" s="86">
        <v>38774</v>
      </c>
      <c r="D245" s="154" t="s">
        <v>107</v>
      </c>
      <c r="E245" s="62" t="s">
        <v>808</v>
      </c>
      <c r="F245" s="118" t="s">
        <v>2</v>
      </c>
      <c r="G245" s="83">
        <v>14</v>
      </c>
      <c r="H245" s="87" t="s">
        <v>809</v>
      </c>
      <c r="I245" s="50">
        <f t="shared" si="22"/>
        <v>398.3</v>
      </c>
      <c r="J245" s="50">
        <f t="shared" si="23"/>
        <v>508.6291</v>
      </c>
    </row>
    <row r="246" spans="2:10" ht="19.5" customHeight="1" outlineLevel="1">
      <c r="B246" s="118" t="s">
        <v>170</v>
      </c>
      <c r="C246" s="155">
        <v>72947</v>
      </c>
      <c r="D246" s="147" t="s">
        <v>107</v>
      </c>
      <c r="E246" s="76" t="s">
        <v>225</v>
      </c>
      <c r="F246" s="118" t="s">
        <v>5</v>
      </c>
      <c r="G246" s="83">
        <v>5</v>
      </c>
      <c r="H246" s="87" t="s">
        <v>810</v>
      </c>
      <c r="I246" s="50">
        <f t="shared" si="22"/>
        <v>149.45</v>
      </c>
      <c r="J246" s="50">
        <f t="shared" si="23"/>
        <v>190.84764999999996</v>
      </c>
    </row>
    <row r="247" spans="2:10" ht="19.5" customHeight="1" outlineLevel="1">
      <c r="B247" s="118" t="s">
        <v>173</v>
      </c>
      <c r="C247" s="147" t="s">
        <v>122</v>
      </c>
      <c r="D247" s="147" t="s">
        <v>915</v>
      </c>
      <c r="E247" s="76" t="s">
        <v>226</v>
      </c>
      <c r="F247" s="118" t="s">
        <v>2</v>
      </c>
      <c r="G247" s="83">
        <v>2</v>
      </c>
      <c r="H247" s="48">
        <v>10</v>
      </c>
      <c r="I247" s="50">
        <f t="shared" si="22"/>
        <v>20</v>
      </c>
      <c r="J247" s="50">
        <f t="shared" si="23"/>
        <v>25.54</v>
      </c>
    </row>
    <row r="248" spans="2:10" ht="19.5" customHeight="1" outlineLevel="1">
      <c r="B248" s="118" t="s">
        <v>409</v>
      </c>
      <c r="C248" s="147" t="s">
        <v>122</v>
      </c>
      <c r="D248" s="147" t="s">
        <v>915</v>
      </c>
      <c r="E248" s="76" t="s">
        <v>227</v>
      </c>
      <c r="F248" s="118" t="s">
        <v>2</v>
      </c>
      <c r="G248" s="83">
        <v>12</v>
      </c>
      <c r="H248" s="48">
        <v>10</v>
      </c>
      <c r="I248" s="50">
        <f t="shared" si="22"/>
        <v>120</v>
      </c>
      <c r="J248" s="50">
        <f t="shared" si="23"/>
        <v>153.23999999999998</v>
      </c>
    </row>
    <row r="249" spans="2:10" ht="19.5" customHeight="1" outlineLevel="1">
      <c r="B249" s="118" t="s">
        <v>176</v>
      </c>
      <c r="C249" s="147" t="s">
        <v>122</v>
      </c>
      <c r="D249" s="147" t="s">
        <v>915</v>
      </c>
      <c r="E249" s="76" t="s">
        <v>228</v>
      </c>
      <c r="F249" s="118" t="s">
        <v>2</v>
      </c>
      <c r="G249" s="83">
        <v>5</v>
      </c>
      <c r="H249" s="48">
        <v>20</v>
      </c>
      <c r="I249" s="50">
        <f t="shared" si="22"/>
        <v>100</v>
      </c>
      <c r="J249" s="50">
        <f t="shared" si="23"/>
        <v>127.69999999999999</v>
      </c>
    </row>
    <row r="250" spans="2:10" ht="19.5" customHeight="1" outlineLevel="1">
      <c r="B250" s="185" t="s">
        <v>294</v>
      </c>
      <c r="C250" s="185"/>
      <c r="D250" s="185"/>
      <c r="E250" s="185"/>
      <c r="F250" s="185"/>
      <c r="G250" s="185"/>
      <c r="H250" s="185"/>
      <c r="I250" s="156">
        <f>SUM(I244:I249)</f>
        <v>1481.05</v>
      </c>
      <c r="J250" s="156">
        <f>SUM(J244:J249)</f>
        <v>1891.3008499999999</v>
      </c>
    </row>
    <row r="251" spans="2:9" ht="19.5" customHeight="1">
      <c r="B251" s="68"/>
      <c r="C251" s="68"/>
      <c r="D251" s="68"/>
      <c r="E251" s="68"/>
      <c r="F251" s="69"/>
      <c r="G251" s="70"/>
      <c r="H251" s="71"/>
      <c r="I251" s="72"/>
    </row>
    <row r="252" spans="2:10" ht="19.5" customHeight="1">
      <c r="B252" s="40" t="s">
        <v>189</v>
      </c>
      <c r="C252" s="41"/>
      <c r="D252" s="41"/>
      <c r="E252" s="42" t="s">
        <v>634</v>
      </c>
      <c r="F252" s="42"/>
      <c r="G252" s="43"/>
      <c r="H252" s="43"/>
      <c r="I252" s="73">
        <f>I316</f>
        <v>54086.34499999999</v>
      </c>
      <c r="J252" s="73">
        <f>J316</f>
        <v>69068.26256499998</v>
      </c>
    </row>
    <row r="253" spans="2:9" ht="19.5" customHeight="1" outlineLevel="1">
      <c r="B253" s="19"/>
      <c r="C253" s="157"/>
      <c r="D253" s="157"/>
      <c r="E253" s="158" t="s">
        <v>308</v>
      </c>
      <c r="F253" s="158"/>
      <c r="G253" s="159"/>
      <c r="H253" s="159"/>
      <c r="I253" s="84"/>
    </row>
    <row r="254" spans="2:10" ht="30" customHeight="1" outlineLevel="1">
      <c r="B254" s="74" t="s">
        <v>310</v>
      </c>
      <c r="C254" s="74" t="s">
        <v>379</v>
      </c>
      <c r="D254" s="103" t="s">
        <v>107</v>
      </c>
      <c r="E254" s="62" t="s">
        <v>811</v>
      </c>
      <c r="F254" s="45" t="s">
        <v>2</v>
      </c>
      <c r="G254" s="48">
        <v>2</v>
      </c>
      <c r="H254" s="87" t="s">
        <v>812</v>
      </c>
      <c r="I254" s="160">
        <f aca="true" t="shared" si="24" ref="I254:I315">H254*G254</f>
        <v>683.38</v>
      </c>
      <c r="J254" s="50">
        <f aca="true" t="shared" si="25" ref="J254:J315">(I254*1.277)</f>
        <v>872.67626</v>
      </c>
    </row>
    <row r="255" spans="2:10" ht="30" customHeight="1" outlineLevel="1">
      <c r="B255" s="74" t="s">
        <v>311</v>
      </c>
      <c r="C255" s="74" t="s">
        <v>379</v>
      </c>
      <c r="D255" s="103" t="s">
        <v>107</v>
      </c>
      <c r="E255" s="120" t="s">
        <v>589</v>
      </c>
      <c r="F255" s="45" t="s">
        <v>2</v>
      </c>
      <c r="G255" s="48">
        <v>1</v>
      </c>
      <c r="H255" s="87" t="s">
        <v>813</v>
      </c>
      <c r="I255" s="160">
        <f t="shared" si="24"/>
        <v>252.67</v>
      </c>
      <c r="J255" s="50">
        <f t="shared" si="25"/>
        <v>322.65959</v>
      </c>
    </row>
    <row r="256" spans="2:10" ht="19.5" customHeight="1" outlineLevel="1">
      <c r="B256" s="74" t="s">
        <v>312</v>
      </c>
      <c r="C256" s="74">
        <v>83371</v>
      </c>
      <c r="D256" s="74" t="s">
        <v>107</v>
      </c>
      <c r="E256" s="120" t="s">
        <v>633</v>
      </c>
      <c r="F256" s="45" t="s">
        <v>2</v>
      </c>
      <c r="G256" s="48">
        <v>1</v>
      </c>
      <c r="H256" s="87" t="s">
        <v>814</v>
      </c>
      <c r="I256" s="160">
        <f t="shared" si="24"/>
        <v>98.04</v>
      </c>
      <c r="J256" s="50">
        <f t="shared" si="25"/>
        <v>125.19708</v>
      </c>
    </row>
    <row r="257" spans="2:10" ht="19.5" customHeight="1" outlineLevel="1">
      <c r="B257" s="74" t="s">
        <v>313</v>
      </c>
      <c r="C257" s="86" t="s">
        <v>913</v>
      </c>
      <c r="D257" s="103" t="s">
        <v>107</v>
      </c>
      <c r="E257" s="47" t="s">
        <v>590</v>
      </c>
      <c r="F257" s="45" t="s">
        <v>2</v>
      </c>
      <c r="G257" s="48">
        <v>1</v>
      </c>
      <c r="H257" s="87" t="s">
        <v>914</v>
      </c>
      <c r="I257" s="160">
        <f t="shared" si="24"/>
        <v>115.81</v>
      </c>
      <c r="J257" s="50">
        <f t="shared" si="25"/>
        <v>147.88936999999999</v>
      </c>
    </row>
    <row r="258" spans="2:10" ht="19.5" customHeight="1" outlineLevel="1">
      <c r="B258" s="74" t="s">
        <v>314</v>
      </c>
      <c r="C258" s="103" t="s">
        <v>375</v>
      </c>
      <c r="D258" s="103" t="s">
        <v>107</v>
      </c>
      <c r="E258" s="47" t="s">
        <v>93</v>
      </c>
      <c r="F258" s="45" t="s">
        <v>2</v>
      </c>
      <c r="G258" s="48">
        <v>6</v>
      </c>
      <c r="H258" s="87" t="s">
        <v>815</v>
      </c>
      <c r="I258" s="160">
        <f t="shared" si="24"/>
        <v>85.80000000000001</v>
      </c>
      <c r="J258" s="50">
        <f t="shared" si="25"/>
        <v>109.56660000000001</v>
      </c>
    </row>
    <row r="259" spans="2:10" ht="19.5" customHeight="1" outlineLevel="1">
      <c r="B259" s="74" t="s">
        <v>315</v>
      </c>
      <c r="C259" s="103" t="s">
        <v>375</v>
      </c>
      <c r="D259" s="103" t="s">
        <v>107</v>
      </c>
      <c r="E259" s="47" t="s">
        <v>426</v>
      </c>
      <c r="F259" s="45" t="s">
        <v>2</v>
      </c>
      <c r="G259" s="48">
        <v>1</v>
      </c>
      <c r="H259" s="87" t="s">
        <v>815</v>
      </c>
      <c r="I259" s="160">
        <f t="shared" si="24"/>
        <v>14.3</v>
      </c>
      <c r="J259" s="50">
        <f t="shared" si="25"/>
        <v>18.2611</v>
      </c>
    </row>
    <row r="260" spans="2:10" ht="19.5" customHeight="1" outlineLevel="1">
      <c r="B260" s="74" t="s">
        <v>316</v>
      </c>
      <c r="C260" s="74" t="s">
        <v>376</v>
      </c>
      <c r="D260" s="103" t="s">
        <v>107</v>
      </c>
      <c r="E260" s="47" t="s">
        <v>586</v>
      </c>
      <c r="F260" s="45" t="s">
        <v>2</v>
      </c>
      <c r="G260" s="48">
        <v>1</v>
      </c>
      <c r="H260" s="87" t="s">
        <v>816</v>
      </c>
      <c r="I260" s="160">
        <f t="shared" si="24"/>
        <v>22.16</v>
      </c>
      <c r="J260" s="50">
        <f t="shared" si="25"/>
        <v>28.298319999999997</v>
      </c>
    </row>
    <row r="261" spans="2:10" ht="19.5" customHeight="1" outlineLevel="1">
      <c r="B261" s="74" t="s">
        <v>317</v>
      </c>
      <c r="C261" s="74" t="s">
        <v>376</v>
      </c>
      <c r="D261" s="103" t="s">
        <v>107</v>
      </c>
      <c r="E261" s="47" t="s">
        <v>587</v>
      </c>
      <c r="F261" s="45" t="s">
        <v>2</v>
      </c>
      <c r="G261" s="48">
        <v>1</v>
      </c>
      <c r="H261" s="87" t="s">
        <v>816</v>
      </c>
      <c r="I261" s="160">
        <f t="shared" si="24"/>
        <v>22.16</v>
      </c>
      <c r="J261" s="50">
        <f t="shared" si="25"/>
        <v>28.298319999999997</v>
      </c>
    </row>
    <row r="262" spans="2:10" ht="19.5" customHeight="1" outlineLevel="1">
      <c r="B262" s="74" t="s">
        <v>427</v>
      </c>
      <c r="C262" s="86">
        <v>39466</v>
      </c>
      <c r="D262" s="103" t="s">
        <v>107</v>
      </c>
      <c r="E262" s="47" t="s">
        <v>569</v>
      </c>
      <c r="F262" s="45" t="s">
        <v>2</v>
      </c>
      <c r="G262" s="48">
        <v>4</v>
      </c>
      <c r="H262" s="87" t="s">
        <v>817</v>
      </c>
      <c r="I262" s="160">
        <f t="shared" si="24"/>
        <v>268.08</v>
      </c>
      <c r="J262" s="50">
        <f t="shared" si="25"/>
        <v>342.33815999999996</v>
      </c>
    </row>
    <row r="263" spans="2:10" ht="19.5" customHeight="1" outlineLevel="1">
      <c r="B263" s="74" t="s">
        <v>318</v>
      </c>
      <c r="C263" s="74" t="s">
        <v>377</v>
      </c>
      <c r="D263" s="103" t="s">
        <v>107</v>
      </c>
      <c r="E263" s="47" t="s">
        <v>561</v>
      </c>
      <c r="F263" s="45" t="s">
        <v>2</v>
      </c>
      <c r="G263" s="48">
        <v>5</v>
      </c>
      <c r="H263" s="87" t="s">
        <v>818</v>
      </c>
      <c r="I263" s="160">
        <f t="shared" si="24"/>
        <v>328.35</v>
      </c>
      <c r="J263" s="50">
        <f t="shared" si="25"/>
        <v>419.30295</v>
      </c>
    </row>
    <row r="264" spans="2:10" ht="19.5" customHeight="1" outlineLevel="1">
      <c r="B264" s="74" t="s">
        <v>319</v>
      </c>
      <c r="C264" s="74" t="s">
        <v>377</v>
      </c>
      <c r="D264" s="103" t="s">
        <v>107</v>
      </c>
      <c r="E264" s="47" t="s">
        <v>562</v>
      </c>
      <c r="F264" s="45" t="s">
        <v>2</v>
      </c>
      <c r="G264" s="48">
        <v>6</v>
      </c>
      <c r="H264" s="87" t="s">
        <v>818</v>
      </c>
      <c r="I264" s="160">
        <f t="shared" si="24"/>
        <v>394.02</v>
      </c>
      <c r="J264" s="50">
        <f t="shared" si="25"/>
        <v>503.16353999999995</v>
      </c>
    </row>
    <row r="265" spans="2:10" ht="19.5" customHeight="1" outlineLevel="1">
      <c r="B265" s="74" t="s">
        <v>320</v>
      </c>
      <c r="C265" s="74" t="s">
        <v>377</v>
      </c>
      <c r="D265" s="103" t="s">
        <v>107</v>
      </c>
      <c r="E265" s="47" t="s">
        <v>563</v>
      </c>
      <c r="F265" s="45" t="s">
        <v>2</v>
      </c>
      <c r="G265" s="48">
        <v>5</v>
      </c>
      <c r="H265" s="87" t="s">
        <v>818</v>
      </c>
      <c r="I265" s="160">
        <f t="shared" si="24"/>
        <v>328.35</v>
      </c>
      <c r="J265" s="50">
        <f t="shared" si="25"/>
        <v>419.30295</v>
      </c>
    </row>
    <row r="266" spans="2:10" ht="19.5" customHeight="1" outlineLevel="1">
      <c r="B266" s="74" t="s">
        <v>321</v>
      </c>
      <c r="C266" s="74" t="s">
        <v>377</v>
      </c>
      <c r="D266" s="103" t="s">
        <v>107</v>
      </c>
      <c r="E266" s="47" t="s">
        <v>564</v>
      </c>
      <c r="F266" s="45" t="s">
        <v>2</v>
      </c>
      <c r="G266" s="48">
        <v>9</v>
      </c>
      <c r="H266" s="87" t="s">
        <v>818</v>
      </c>
      <c r="I266" s="160">
        <f t="shared" si="24"/>
        <v>591.03</v>
      </c>
      <c r="J266" s="50">
        <f t="shared" si="25"/>
        <v>754.7453099999999</v>
      </c>
    </row>
    <row r="267" spans="2:10" ht="19.5" customHeight="1" outlineLevel="1">
      <c r="B267" s="74" t="s">
        <v>322</v>
      </c>
      <c r="C267" s="74" t="s">
        <v>377</v>
      </c>
      <c r="D267" s="103" t="s">
        <v>107</v>
      </c>
      <c r="E267" s="47" t="s">
        <v>565</v>
      </c>
      <c r="F267" s="45" t="s">
        <v>2</v>
      </c>
      <c r="G267" s="48">
        <v>1</v>
      </c>
      <c r="H267" s="87" t="s">
        <v>818</v>
      </c>
      <c r="I267" s="160">
        <f t="shared" si="24"/>
        <v>65.67</v>
      </c>
      <c r="J267" s="50">
        <f t="shared" si="25"/>
        <v>83.86059</v>
      </c>
    </row>
    <row r="268" spans="2:10" ht="19.5" customHeight="1" outlineLevel="1">
      <c r="B268" s="74" t="s">
        <v>418</v>
      </c>
      <c r="C268" s="74" t="s">
        <v>378</v>
      </c>
      <c r="D268" s="103" t="s">
        <v>107</v>
      </c>
      <c r="E268" s="47" t="s">
        <v>566</v>
      </c>
      <c r="F268" s="45" t="s">
        <v>2</v>
      </c>
      <c r="G268" s="48">
        <v>1</v>
      </c>
      <c r="H268" s="87" t="s">
        <v>819</v>
      </c>
      <c r="I268" s="160">
        <f t="shared" si="24"/>
        <v>125.04</v>
      </c>
      <c r="J268" s="50">
        <f t="shared" si="25"/>
        <v>159.67607999999998</v>
      </c>
    </row>
    <row r="269" spans="2:10" ht="19.5" customHeight="1" outlineLevel="1">
      <c r="B269" s="74" t="s">
        <v>323</v>
      </c>
      <c r="C269" s="74" t="s">
        <v>378</v>
      </c>
      <c r="D269" s="103" t="s">
        <v>107</v>
      </c>
      <c r="E269" s="47" t="s">
        <v>567</v>
      </c>
      <c r="F269" s="45" t="s">
        <v>2</v>
      </c>
      <c r="G269" s="48">
        <v>1</v>
      </c>
      <c r="H269" s="87" t="s">
        <v>819</v>
      </c>
      <c r="I269" s="160">
        <f t="shared" si="24"/>
        <v>125.04</v>
      </c>
      <c r="J269" s="50">
        <f t="shared" si="25"/>
        <v>159.67607999999998</v>
      </c>
    </row>
    <row r="270" spans="2:10" ht="19.5" customHeight="1" outlineLevel="1">
      <c r="B270" s="74" t="s">
        <v>324</v>
      </c>
      <c r="C270" s="86" t="s">
        <v>820</v>
      </c>
      <c r="D270" s="103" t="s">
        <v>107</v>
      </c>
      <c r="E270" s="47" t="s">
        <v>568</v>
      </c>
      <c r="F270" s="45" t="s">
        <v>2</v>
      </c>
      <c r="G270" s="48">
        <v>1</v>
      </c>
      <c r="H270" s="87" t="s">
        <v>821</v>
      </c>
      <c r="I270" s="160">
        <f t="shared" si="24"/>
        <v>930.1</v>
      </c>
      <c r="J270" s="50">
        <f t="shared" si="25"/>
        <v>1187.7377</v>
      </c>
    </row>
    <row r="271" spans="2:10" s="78" customFormat="1" ht="19.5" customHeight="1" outlineLevel="1">
      <c r="B271" s="161"/>
      <c r="C271" s="161"/>
      <c r="D271" s="161"/>
      <c r="E271" s="111" t="s">
        <v>229</v>
      </c>
      <c r="F271" s="82"/>
      <c r="G271" s="162"/>
      <c r="H271" s="110"/>
      <c r="I271" s="160"/>
      <c r="J271" s="50">
        <f t="shared" si="25"/>
        <v>0</v>
      </c>
    </row>
    <row r="272" spans="2:10" s="78" customFormat="1" ht="19.5" customHeight="1" outlineLevel="1">
      <c r="B272" s="75" t="s">
        <v>324</v>
      </c>
      <c r="C272" s="86" t="s">
        <v>822</v>
      </c>
      <c r="D272" s="107" t="s">
        <v>107</v>
      </c>
      <c r="E272" s="76" t="s">
        <v>577</v>
      </c>
      <c r="F272" s="107" t="s">
        <v>1</v>
      </c>
      <c r="G272" s="163">
        <f>558.3+80-22.6</f>
        <v>615.6999999999999</v>
      </c>
      <c r="H272" s="87" t="s">
        <v>823</v>
      </c>
      <c r="I272" s="160">
        <f t="shared" si="24"/>
        <v>2992.3019999999997</v>
      </c>
      <c r="J272" s="50">
        <f t="shared" si="25"/>
        <v>3821.1696539999994</v>
      </c>
    </row>
    <row r="273" spans="2:10" s="78" customFormat="1" ht="19.5" customHeight="1" outlineLevel="1">
      <c r="B273" s="75" t="s">
        <v>325</v>
      </c>
      <c r="C273" s="86" t="s">
        <v>824</v>
      </c>
      <c r="D273" s="107" t="s">
        <v>107</v>
      </c>
      <c r="E273" s="76" t="s">
        <v>576</v>
      </c>
      <c r="F273" s="107" t="s">
        <v>1</v>
      </c>
      <c r="G273" s="163">
        <f>157.3-46</f>
        <v>111.30000000000001</v>
      </c>
      <c r="H273" s="87" t="s">
        <v>825</v>
      </c>
      <c r="I273" s="160">
        <f t="shared" si="24"/>
        <v>747.936</v>
      </c>
      <c r="J273" s="50">
        <f t="shared" si="25"/>
        <v>955.114272</v>
      </c>
    </row>
    <row r="274" spans="2:10" s="78" customFormat="1" ht="19.5" customHeight="1" outlineLevel="1">
      <c r="B274" s="75" t="s">
        <v>326</v>
      </c>
      <c r="C274" s="86" t="s">
        <v>826</v>
      </c>
      <c r="D274" s="107" t="s">
        <v>107</v>
      </c>
      <c r="E274" s="76" t="s">
        <v>574</v>
      </c>
      <c r="F274" s="107" t="s">
        <v>1</v>
      </c>
      <c r="G274" s="163">
        <v>182.5</v>
      </c>
      <c r="H274" s="87" t="s">
        <v>827</v>
      </c>
      <c r="I274" s="160">
        <f t="shared" si="24"/>
        <v>2096.925</v>
      </c>
      <c r="J274" s="50">
        <f t="shared" si="25"/>
        <v>2677.773225</v>
      </c>
    </row>
    <row r="275" spans="2:10" s="78" customFormat="1" ht="19.5" customHeight="1" outlineLevel="1">
      <c r="B275" s="75" t="s">
        <v>327</v>
      </c>
      <c r="C275" s="86" t="s">
        <v>828</v>
      </c>
      <c r="D275" s="107" t="s">
        <v>107</v>
      </c>
      <c r="E275" s="76" t="s">
        <v>573</v>
      </c>
      <c r="F275" s="107" t="s">
        <v>1</v>
      </c>
      <c r="G275" s="163">
        <v>26.8</v>
      </c>
      <c r="H275" s="87" t="s">
        <v>829</v>
      </c>
      <c r="I275" s="160">
        <f t="shared" si="24"/>
        <v>292.656</v>
      </c>
      <c r="J275" s="50">
        <f t="shared" si="25"/>
        <v>373.72171199999997</v>
      </c>
    </row>
    <row r="276" spans="2:10" s="78" customFormat="1" ht="19.5" customHeight="1" outlineLevel="1">
      <c r="B276" s="75" t="s">
        <v>328</v>
      </c>
      <c r="C276" s="86" t="s">
        <v>830</v>
      </c>
      <c r="D276" s="107" t="s">
        <v>107</v>
      </c>
      <c r="E276" s="76" t="s">
        <v>575</v>
      </c>
      <c r="F276" s="107" t="s">
        <v>1</v>
      </c>
      <c r="G276" s="163">
        <f>49.2-17</f>
        <v>32.2</v>
      </c>
      <c r="H276" s="87" t="s">
        <v>831</v>
      </c>
      <c r="I276" s="160">
        <f t="shared" si="24"/>
        <v>699.0620000000001</v>
      </c>
      <c r="J276" s="50">
        <f t="shared" si="25"/>
        <v>892.7021740000001</v>
      </c>
    </row>
    <row r="277" spans="2:10" s="78" customFormat="1" ht="19.5" customHeight="1" outlineLevel="1">
      <c r="B277" s="75" t="s">
        <v>329</v>
      </c>
      <c r="C277" s="75">
        <v>72316</v>
      </c>
      <c r="D277" s="107" t="s">
        <v>107</v>
      </c>
      <c r="E277" s="76" t="s">
        <v>596</v>
      </c>
      <c r="F277" s="107" t="s">
        <v>1</v>
      </c>
      <c r="G277" s="163">
        <v>10.1</v>
      </c>
      <c r="H277" s="110">
        <v>28.7</v>
      </c>
      <c r="I277" s="160">
        <f t="shared" si="24"/>
        <v>289.87</v>
      </c>
      <c r="J277" s="50">
        <f t="shared" si="25"/>
        <v>370.16398999999996</v>
      </c>
    </row>
    <row r="278" spans="2:10" s="78" customFormat="1" ht="19.5" customHeight="1" outlineLevel="1">
      <c r="B278" s="75" t="s">
        <v>428</v>
      </c>
      <c r="C278" s="75">
        <v>72316</v>
      </c>
      <c r="D278" s="107" t="s">
        <v>107</v>
      </c>
      <c r="E278" s="76" t="s">
        <v>597</v>
      </c>
      <c r="F278" s="107" t="s">
        <v>1</v>
      </c>
      <c r="G278" s="163">
        <v>2.9</v>
      </c>
      <c r="H278" s="110">
        <v>37.5</v>
      </c>
      <c r="I278" s="160">
        <f t="shared" si="24"/>
        <v>108.75</v>
      </c>
      <c r="J278" s="50">
        <f t="shared" si="25"/>
        <v>138.87375</v>
      </c>
    </row>
    <row r="279" spans="2:10" s="78" customFormat="1" ht="19.5" customHeight="1" outlineLevel="1">
      <c r="B279" s="75" t="s">
        <v>429</v>
      </c>
      <c r="C279" s="86">
        <v>12033</v>
      </c>
      <c r="D279" s="107" t="s">
        <v>107</v>
      </c>
      <c r="E279" s="76" t="s">
        <v>581</v>
      </c>
      <c r="F279" s="107" t="s">
        <v>2</v>
      </c>
      <c r="G279" s="163">
        <v>2</v>
      </c>
      <c r="H279" s="87" t="s">
        <v>832</v>
      </c>
      <c r="I279" s="160">
        <f t="shared" si="24"/>
        <v>14.64</v>
      </c>
      <c r="J279" s="50">
        <f t="shared" si="25"/>
        <v>18.69528</v>
      </c>
    </row>
    <row r="280" spans="2:10" s="78" customFormat="1" ht="19.5" customHeight="1" outlineLevel="1">
      <c r="B280" s="75" t="s">
        <v>430</v>
      </c>
      <c r="C280" s="86">
        <v>1875</v>
      </c>
      <c r="D280" s="107" t="s">
        <v>107</v>
      </c>
      <c r="E280" s="76" t="s">
        <v>582</v>
      </c>
      <c r="F280" s="107" t="s">
        <v>2</v>
      </c>
      <c r="G280" s="163">
        <v>1</v>
      </c>
      <c r="H280" s="87" t="s">
        <v>833</v>
      </c>
      <c r="I280" s="160">
        <f t="shared" si="24"/>
        <v>4</v>
      </c>
      <c r="J280" s="50">
        <f t="shared" si="25"/>
        <v>5.108</v>
      </c>
    </row>
    <row r="281" spans="2:10" s="78" customFormat="1" ht="19.5" customHeight="1" outlineLevel="1">
      <c r="B281" s="75" t="s">
        <v>431</v>
      </c>
      <c r="C281" s="86" t="s">
        <v>834</v>
      </c>
      <c r="D281" s="107" t="s">
        <v>107</v>
      </c>
      <c r="E281" s="76" t="s">
        <v>578</v>
      </c>
      <c r="F281" s="107" t="s">
        <v>2</v>
      </c>
      <c r="G281" s="163">
        <v>9</v>
      </c>
      <c r="H281" s="87" t="s">
        <v>835</v>
      </c>
      <c r="I281" s="160">
        <f t="shared" si="24"/>
        <v>127.89000000000001</v>
      </c>
      <c r="J281" s="50">
        <f t="shared" si="25"/>
        <v>163.31553</v>
      </c>
    </row>
    <row r="282" spans="2:10" s="78" customFormat="1" ht="19.5" customHeight="1" outlineLevel="1">
      <c r="B282" s="75" t="s">
        <v>598</v>
      </c>
      <c r="C282" s="86" t="s">
        <v>836</v>
      </c>
      <c r="D282" s="107" t="s">
        <v>107</v>
      </c>
      <c r="E282" s="76" t="s">
        <v>579</v>
      </c>
      <c r="F282" s="107" t="s">
        <v>2</v>
      </c>
      <c r="G282" s="163">
        <v>2</v>
      </c>
      <c r="H282" s="87" t="s">
        <v>837</v>
      </c>
      <c r="I282" s="160">
        <f t="shared" si="24"/>
        <v>11.84</v>
      </c>
      <c r="J282" s="50">
        <f t="shared" si="25"/>
        <v>15.119679999999999</v>
      </c>
    </row>
    <row r="283" spans="2:10" s="78" customFormat="1" ht="19.5" customHeight="1" outlineLevel="1">
      <c r="B283" s="75" t="s">
        <v>599</v>
      </c>
      <c r="C283" s="86">
        <v>2618</v>
      </c>
      <c r="D283" s="107" t="s">
        <v>107</v>
      </c>
      <c r="E283" s="76" t="s">
        <v>580</v>
      </c>
      <c r="F283" s="107" t="s">
        <v>2</v>
      </c>
      <c r="G283" s="163">
        <v>1</v>
      </c>
      <c r="H283" s="87" t="s">
        <v>838</v>
      </c>
      <c r="I283" s="160">
        <f t="shared" si="24"/>
        <v>15.42</v>
      </c>
      <c r="J283" s="50">
        <f t="shared" si="25"/>
        <v>19.69134</v>
      </c>
    </row>
    <row r="284" spans="2:10" s="78" customFormat="1" ht="19.5" customHeight="1" outlineLevel="1">
      <c r="B284" s="75" t="s">
        <v>600</v>
      </c>
      <c r="C284" s="86" t="s">
        <v>839</v>
      </c>
      <c r="D284" s="75" t="s">
        <v>107</v>
      </c>
      <c r="E284" s="76" t="s">
        <v>635</v>
      </c>
      <c r="F284" s="107" t="s">
        <v>2</v>
      </c>
      <c r="G284" s="163">
        <v>9</v>
      </c>
      <c r="H284" s="87" t="s">
        <v>840</v>
      </c>
      <c r="I284" s="160">
        <f t="shared" si="24"/>
        <v>120.96</v>
      </c>
      <c r="J284" s="50">
        <f t="shared" si="25"/>
        <v>154.46591999999998</v>
      </c>
    </row>
    <row r="285" spans="2:10" s="78" customFormat="1" ht="19.5" customHeight="1" outlineLevel="1">
      <c r="B285" s="75" t="s">
        <v>601</v>
      </c>
      <c r="C285" s="86" t="s">
        <v>841</v>
      </c>
      <c r="D285" s="75" t="s">
        <v>107</v>
      </c>
      <c r="E285" s="76" t="s">
        <v>629</v>
      </c>
      <c r="F285" s="107" t="s">
        <v>2</v>
      </c>
      <c r="G285" s="163">
        <v>5</v>
      </c>
      <c r="H285" s="87" t="s">
        <v>842</v>
      </c>
      <c r="I285" s="160">
        <f t="shared" si="24"/>
        <v>4924.55</v>
      </c>
      <c r="J285" s="50">
        <f t="shared" si="25"/>
        <v>6288.65035</v>
      </c>
    </row>
    <row r="286" spans="2:10" s="78" customFormat="1" ht="19.5" customHeight="1" outlineLevel="1">
      <c r="B286" s="75" t="s">
        <v>602</v>
      </c>
      <c r="C286" s="86" t="s">
        <v>843</v>
      </c>
      <c r="D286" s="75" t="s">
        <v>107</v>
      </c>
      <c r="E286" s="76" t="s">
        <v>571</v>
      </c>
      <c r="F286" s="107" t="s">
        <v>2</v>
      </c>
      <c r="G286" s="163">
        <v>5</v>
      </c>
      <c r="H286" s="87" t="s">
        <v>844</v>
      </c>
      <c r="I286" s="160">
        <f t="shared" si="24"/>
        <v>133.3</v>
      </c>
      <c r="J286" s="50">
        <f t="shared" si="25"/>
        <v>170.2241</v>
      </c>
    </row>
    <row r="287" spans="2:10" s="78" customFormat="1" ht="19.5" customHeight="1" outlineLevel="1">
      <c r="B287" s="75" t="s">
        <v>603</v>
      </c>
      <c r="C287" s="86" t="s">
        <v>845</v>
      </c>
      <c r="D287" s="75" t="s">
        <v>107</v>
      </c>
      <c r="E287" s="76" t="s">
        <v>570</v>
      </c>
      <c r="F287" s="107" t="s">
        <v>2</v>
      </c>
      <c r="G287" s="163">
        <f>75+13</f>
        <v>88</v>
      </c>
      <c r="H287" s="87" t="s">
        <v>846</v>
      </c>
      <c r="I287" s="160">
        <f t="shared" si="24"/>
        <v>1930.72</v>
      </c>
      <c r="J287" s="50">
        <f t="shared" si="25"/>
        <v>2465.52944</v>
      </c>
    </row>
    <row r="288" spans="2:10" s="78" customFormat="1" ht="19.5" customHeight="1" outlineLevel="1">
      <c r="B288" s="75" t="s">
        <v>604</v>
      </c>
      <c r="C288" s="86" t="s">
        <v>847</v>
      </c>
      <c r="D288" s="75" t="s">
        <v>107</v>
      </c>
      <c r="E288" s="76" t="s">
        <v>572</v>
      </c>
      <c r="F288" s="107" t="s">
        <v>2</v>
      </c>
      <c r="G288" s="163">
        <v>131</v>
      </c>
      <c r="H288" s="87" t="s">
        <v>848</v>
      </c>
      <c r="I288" s="160">
        <f t="shared" si="24"/>
        <v>1108.2600000000002</v>
      </c>
      <c r="J288" s="50">
        <f t="shared" si="25"/>
        <v>1415.2480200000002</v>
      </c>
    </row>
    <row r="289" spans="2:10" s="78" customFormat="1" ht="19.5" customHeight="1" outlineLevel="1">
      <c r="B289" s="75" t="s">
        <v>605</v>
      </c>
      <c r="C289" s="75" t="s">
        <v>411</v>
      </c>
      <c r="D289" s="75" t="s">
        <v>198</v>
      </c>
      <c r="E289" s="76" t="s">
        <v>583</v>
      </c>
      <c r="F289" s="107" t="s">
        <v>1</v>
      </c>
      <c r="G289" s="163">
        <v>2</v>
      </c>
      <c r="H289" s="49">
        <v>63.84</v>
      </c>
      <c r="I289" s="160">
        <f t="shared" si="24"/>
        <v>127.68</v>
      </c>
      <c r="J289" s="50">
        <f t="shared" si="25"/>
        <v>163.04736</v>
      </c>
    </row>
    <row r="290" spans="2:10" s="78" customFormat="1" ht="19.5" customHeight="1" outlineLevel="1">
      <c r="B290" s="161"/>
      <c r="C290" s="161"/>
      <c r="D290" s="161"/>
      <c r="E290" s="111" t="s">
        <v>230</v>
      </c>
      <c r="F290" s="107"/>
      <c r="G290" s="85"/>
      <c r="H290" s="89"/>
      <c r="I290" s="160">
        <f t="shared" si="24"/>
        <v>0</v>
      </c>
      <c r="J290" s="50">
        <f t="shared" si="25"/>
        <v>0</v>
      </c>
    </row>
    <row r="291" spans="2:10" s="78" customFormat="1" ht="39.75" customHeight="1" outlineLevel="1">
      <c r="B291" s="161"/>
      <c r="C291" s="161"/>
      <c r="D291" s="161"/>
      <c r="E291" s="76" t="s">
        <v>231</v>
      </c>
      <c r="F291" s="107"/>
      <c r="G291" s="163"/>
      <c r="H291" s="48"/>
      <c r="I291" s="160"/>
      <c r="J291" s="50">
        <f t="shared" si="25"/>
        <v>0</v>
      </c>
    </row>
    <row r="292" spans="2:10" s="78" customFormat="1" ht="19.5" customHeight="1" outlineLevel="1">
      <c r="B292" s="75" t="s">
        <v>606</v>
      </c>
      <c r="C292" s="86">
        <v>993</v>
      </c>
      <c r="D292" s="75" t="s">
        <v>107</v>
      </c>
      <c r="E292" s="76" t="s">
        <v>309</v>
      </c>
      <c r="F292" s="107" t="s">
        <v>1</v>
      </c>
      <c r="G292" s="163">
        <f>1261.5-30</f>
        <v>1231.5</v>
      </c>
      <c r="H292" s="87" t="s">
        <v>849</v>
      </c>
      <c r="I292" s="160">
        <f t="shared" si="24"/>
        <v>1600.95</v>
      </c>
      <c r="J292" s="50">
        <f t="shared" si="25"/>
        <v>2044.4131499999999</v>
      </c>
    </row>
    <row r="293" spans="2:10" s="78" customFormat="1" ht="19.5" customHeight="1" outlineLevel="1">
      <c r="B293" s="75" t="s">
        <v>607</v>
      </c>
      <c r="C293" s="86">
        <v>1022</v>
      </c>
      <c r="D293" s="107" t="s">
        <v>107</v>
      </c>
      <c r="E293" s="76" t="s">
        <v>232</v>
      </c>
      <c r="F293" s="107" t="s">
        <v>1</v>
      </c>
      <c r="G293" s="163">
        <f>1657.6-91.6</f>
        <v>1566</v>
      </c>
      <c r="H293" s="87" t="s">
        <v>850</v>
      </c>
      <c r="I293" s="160">
        <f t="shared" si="24"/>
        <v>2834.46</v>
      </c>
      <c r="J293" s="50">
        <f t="shared" si="25"/>
        <v>3619.60542</v>
      </c>
    </row>
    <row r="294" spans="2:10" s="78" customFormat="1" ht="19.5" customHeight="1" outlineLevel="1">
      <c r="B294" s="75" t="s">
        <v>608</v>
      </c>
      <c r="C294" s="86">
        <v>1021</v>
      </c>
      <c r="D294" s="107" t="s">
        <v>107</v>
      </c>
      <c r="E294" s="76" t="s">
        <v>549</v>
      </c>
      <c r="F294" s="107" t="s">
        <v>1</v>
      </c>
      <c r="G294" s="163">
        <v>261.5</v>
      </c>
      <c r="H294" s="87" t="s">
        <v>851</v>
      </c>
      <c r="I294" s="160">
        <f t="shared" si="24"/>
        <v>677.285</v>
      </c>
      <c r="J294" s="50">
        <f t="shared" si="25"/>
        <v>864.8929449999999</v>
      </c>
    </row>
    <row r="295" spans="2:10" s="78" customFormat="1" ht="19.5" customHeight="1" outlineLevel="1">
      <c r="B295" s="75" t="s">
        <v>609</v>
      </c>
      <c r="C295" s="86">
        <v>994</v>
      </c>
      <c r="D295" s="107" t="s">
        <v>107</v>
      </c>
      <c r="E295" s="76" t="s">
        <v>550</v>
      </c>
      <c r="F295" s="107" t="s">
        <v>1</v>
      </c>
      <c r="G295" s="163">
        <v>38.3</v>
      </c>
      <c r="H295" s="87" t="s">
        <v>852</v>
      </c>
      <c r="I295" s="160">
        <f t="shared" si="24"/>
        <v>135.582</v>
      </c>
      <c r="J295" s="50">
        <f t="shared" si="25"/>
        <v>173.13821399999998</v>
      </c>
    </row>
    <row r="296" spans="2:10" s="78" customFormat="1" ht="19.5" customHeight="1" outlineLevel="1">
      <c r="B296" s="75" t="s">
        <v>610</v>
      </c>
      <c r="C296" s="86">
        <v>979</v>
      </c>
      <c r="D296" s="107" t="s">
        <v>107</v>
      </c>
      <c r="E296" s="76" t="s">
        <v>551</v>
      </c>
      <c r="F296" s="107" t="s">
        <v>1</v>
      </c>
      <c r="G296" s="163">
        <v>157.7</v>
      </c>
      <c r="H296" s="87" t="s">
        <v>801</v>
      </c>
      <c r="I296" s="160">
        <f t="shared" si="24"/>
        <v>1264.754</v>
      </c>
      <c r="J296" s="50">
        <f t="shared" si="25"/>
        <v>1615.0908579999998</v>
      </c>
    </row>
    <row r="297" spans="2:10" s="78" customFormat="1" ht="19.5" customHeight="1" outlineLevel="1">
      <c r="B297" s="75" t="s">
        <v>611</v>
      </c>
      <c r="C297" s="86">
        <v>39232</v>
      </c>
      <c r="D297" s="107" t="s">
        <v>107</v>
      </c>
      <c r="E297" s="76" t="s">
        <v>552</v>
      </c>
      <c r="F297" s="107" t="s">
        <v>1</v>
      </c>
      <c r="G297" s="163">
        <v>63.4</v>
      </c>
      <c r="H297" s="87" t="s">
        <v>853</v>
      </c>
      <c r="I297" s="160">
        <f t="shared" si="24"/>
        <v>815.324</v>
      </c>
      <c r="J297" s="50">
        <f t="shared" si="25"/>
        <v>1041.1687479999998</v>
      </c>
    </row>
    <row r="298" spans="2:10" s="78" customFormat="1" ht="19.5" customHeight="1" outlineLevel="1">
      <c r="B298" s="75" t="s">
        <v>612</v>
      </c>
      <c r="C298" s="86">
        <v>39233</v>
      </c>
      <c r="D298" s="107" t="s">
        <v>107</v>
      </c>
      <c r="E298" s="76" t="s">
        <v>553</v>
      </c>
      <c r="F298" s="107" t="s">
        <v>1</v>
      </c>
      <c r="G298" s="163">
        <f>166.5+56.8</f>
        <v>223.3</v>
      </c>
      <c r="H298" s="87" t="s">
        <v>854</v>
      </c>
      <c r="I298" s="160">
        <f t="shared" si="24"/>
        <v>3950.1770000000006</v>
      </c>
      <c r="J298" s="50">
        <f t="shared" si="25"/>
        <v>5044.376029</v>
      </c>
    </row>
    <row r="299" spans="2:10" s="78" customFormat="1" ht="19.5" customHeight="1" outlineLevel="1">
      <c r="B299" s="75" t="s">
        <v>613</v>
      </c>
      <c r="C299" s="86">
        <v>39235</v>
      </c>
      <c r="D299" s="107" t="s">
        <v>107</v>
      </c>
      <c r="E299" s="76" t="s">
        <v>558</v>
      </c>
      <c r="F299" s="107" t="s">
        <v>1</v>
      </c>
      <c r="G299" s="163">
        <v>113.6</v>
      </c>
      <c r="H299" s="87" t="s">
        <v>855</v>
      </c>
      <c r="I299" s="160">
        <f t="shared" si="24"/>
        <v>4147.535999999999</v>
      </c>
      <c r="J299" s="50">
        <f t="shared" si="25"/>
        <v>5296.403471999998</v>
      </c>
    </row>
    <row r="300" spans="2:10" s="78" customFormat="1" ht="19.5" customHeight="1" outlineLevel="1">
      <c r="B300" s="75" t="s">
        <v>614</v>
      </c>
      <c r="C300" s="86">
        <v>39236</v>
      </c>
      <c r="D300" s="107" t="s">
        <v>107</v>
      </c>
      <c r="E300" s="76" t="s">
        <v>559</v>
      </c>
      <c r="F300" s="107" t="s">
        <v>1</v>
      </c>
      <c r="G300" s="163">
        <v>12.9</v>
      </c>
      <c r="H300" s="87" t="s">
        <v>856</v>
      </c>
      <c r="I300" s="160">
        <f t="shared" si="24"/>
        <v>617.394</v>
      </c>
      <c r="J300" s="50">
        <f t="shared" si="25"/>
        <v>788.4121379999999</v>
      </c>
    </row>
    <row r="301" spans="2:10" s="78" customFormat="1" ht="19.5" customHeight="1" outlineLevel="1">
      <c r="B301" s="75" t="s">
        <v>615</v>
      </c>
      <c r="C301" s="86">
        <v>39239</v>
      </c>
      <c r="D301" s="107" t="s">
        <v>107</v>
      </c>
      <c r="E301" s="76" t="s">
        <v>560</v>
      </c>
      <c r="F301" s="107" t="s">
        <v>1</v>
      </c>
      <c r="G301" s="163">
        <v>51.6</v>
      </c>
      <c r="H301" s="87" t="s">
        <v>857</v>
      </c>
      <c r="I301" s="160">
        <f t="shared" si="24"/>
        <v>4837.5</v>
      </c>
      <c r="J301" s="50">
        <f t="shared" si="25"/>
        <v>6177.487499999999</v>
      </c>
    </row>
    <row r="302" spans="2:10" s="78" customFormat="1" ht="19.5" customHeight="1" outlineLevel="1">
      <c r="B302" s="75" t="s">
        <v>616</v>
      </c>
      <c r="C302" s="86" t="s">
        <v>858</v>
      </c>
      <c r="D302" s="107" t="s">
        <v>107</v>
      </c>
      <c r="E302" s="76" t="s">
        <v>631</v>
      </c>
      <c r="F302" s="107" t="s">
        <v>1</v>
      </c>
      <c r="G302" s="163">
        <v>52.6</v>
      </c>
      <c r="H302" s="87" t="s">
        <v>859</v>
      </c>
      <c r="I302" s="160">
        <f t="shared" si="24"/>
        <v>165.16400000000002</v>
      </c>
      <c r="J302" s="50">
        <f t="shared" si="25"/>
        <v>210.91442800000002</v>
      </c>
    </row>
    <row r="303" spans="2:10" s="78" customFormat="1" ht="19.5" customHeight="1" outlineLevel="1">
      <c r="B303" s="75" t="s">
        <v>617</v>
      </c>
      <c r="C303" s="75" t="s">
        <v>416</v>
      </c>
      <c r="D303" s="75" t="s">
        <v>198</v>
      </c>
      <c r="E303" s="76" t="s">
        <v>632</v>
      </c>
      <c r="F303" s="107" t="s">
        <v>1</v>
      </c>
      <c r="G303" s="163">
        <v>53.6</v>
      </c>
      <c r="H303" s="49">
        <v>6.28</v>
      </c>
      <c r="I303" s="160">
        <f t="shared" si="24"/>
        <v>336.608</v>
      </c>
      <c r="J303" s="50">
        <f t="shared" si="25"/>
        <v>429.848416</v>
      </c>
    </row>
    <row r="304" spans="2:10" s="78" customFormat="1" ht="19.5" customHeight="1" outlineLevel="1">
      <c r="B304" s="75"/>
      <c r="C304" s="161"/>
      <c r="D304" s="161"/>
      <c r="E304" s="111" t="s">
        <v>233</v>
      </c>
      <c r="F304" s="107"/>
      <c r="G304" s="85"/>
      <c r="H304" s="110"/>
      <c r="I304" s="160"/>
      <c r="J304" s="50">
        <f t="shared" si="25"/>
        <v>0</v>
      </c>
    </row>
    <row r="305" spans="2:10" s="78" customFormat="1" ht="19.5" customHeight="1" outlineLevel="1">
      <c r="B305" s="75" t="s">
        <v>618</v>
      </c>
      <c r="C305" s="86">
        <v>7528</v>
      </c>
      <c r="D305" s="75" t="s">
        <v>107</v>
      </c>
      <c r="E305" s="76" t="s">
        <v>555</v>
      </c>
      <c r="F305" s="107" t="s">
        <v>2</v>
      </c>
      <c r="G305" s="85">
        <f>13+10+4+9+20</f>
        <v>56</v>
      </c>
      <c r="H305" s="87" t="s">
        <v>860</v>
      </c>
      <c r="I305" s="160">
        <f t="shared" si="24"/>
        <v>414.40000000000003</v>
      </c>
      <c r="J305" s="50">
        <f t="shared" si="25"/>
        <v>529.1888</v>
      </c>
    </row>
    <row r="306" spans="2:10" s="78" customFormat="1" ht="19.5" customHeight="1" outlineLevel="1">
      <c r="B306" s="75" t="s">
        <v>619</v>
      </c>
      <c r="C306" s="86">
        <v>38075</v>
      </c>
      <c r="D306" s="107" t="s">
        <v>107</v>
      </c>
      <c r="E306" s="76" t="s">
        <v>556</v>
      </c>
      <c r="F306" s="107" t="s">
        <v>2</v>
      </c>
      <c r="G306" s="85">
        <v>2</v>
      </c>
      <c r="H306" s="87" t="s">
        <v>861</v>
      </c>
      <c r="I306" s="160">
        <f t="shared" si="24"/>
        <v>25.64</v>
      </c>
      <c r="J306" s="50">
        <f t="shared" si="25"/>
        <v>32.74228</v>
      </c>
    </row>
    <row r="307" spans="2:10" s="78" customFormat="1" ht="19.5" customHeight="1" outlineLevel="1">
      <c r="B307" s="75" t="s">
        <v>620</v>
      </c>
      <c r="C307" s="86" t="s">
        <v>862</v>
      </c>
      <c r="D307" s="107" t="s">
        <v>107</v>
      </c>
      <c r="E307" s="76" t="s">
        <v>234</v>
      </c>
      <c r="F307" s="107" t="s">
        <v>2</v>
      </c>
      <c r="G307" s="85">
        <v>7</v>
      </c>
      <c r="H307" s="87" t="s">
        <v>863</v>
      </c>
      <c r="I307" s="160">
        <f t="shared" si="24"/>
        <v>142.66</v>
      </c>
      <c r="J307" s="50">
        <f t="shared" si="25"/>
        <v>182.17682</v>
      </c>
    </row>
    <row r="308" spans="2:10" s="78" customFormat="1" ht="19.5" customHeight="1" outlineLevel="1">
      <c r="B308" s="75" t="s">
        <v>621</v>
      </c>
      <c r="C308" s="86" t="s">
        <v>864</v>
      </c>
      <c r="D308" s="107" t="s">
        <v>107</v>
      </c>
      <c r="E308" s="76" t="s">
        <v>554</v>
      </c>
      <c r="F308" s="107" t="s">
        <v>2</v>
      </c>
      <c r="G308" s="85">
        <v>1</v>
      </c>
      <c r="H308" s="87" t="s">
        <v>865</v>
      </c>
      <c r="I308" s="160">
        <f t="shared" si="24"/>
        <v>32.24</v>
      </c>
      <c r="J308" s="50">
        <f t="shared" si="25"/>
        <v>41.17048</v>
      </c>
    </row>
    <row r="309" spans="2:10" s="78" customFormat="1" ht="19.5" customHeight="1" outlineLevel="1">
      <c r="B309" s="75" t="s">
        <v>622</v>
      </c>
      <c r="C309" s="86" t="s">
        <v>866</v>
      </c>
      <c r="D309" s="107" t="s">
        <v>107</v>
      </c>
      <c r="E309" s="76" t="s">
        <v>235</v>
      </c>
      <c r="F309" s="107" t="s">
        <v>2</v>
      </c>
      <c r="G309" s="85">
        <v>9</v>
      </c>
      <c r="H309" s="87" t="s">
        <v>867</v>
      </c>
      <c r="I309" s="160">
        <f t="shared" si="24"/>
        <v>396.81000000000006</v>
      </c>
      <c r="J309" s="50">
        <f t="shared" si="25"/>
        <v>506.72637000000003</v>
      </c>
    </row>
    <row r="310" spans="2:10" s="78" customFormat="1" ht="19.5" customHeight="1" outlineLevel="1">
      <c r="B310" s="75" t="s">
        <v>623</v>
      </c>
      <c r="C310" s="86" t="s">
        <v>868</v>
      </c>
      <c r="D310" s="107" t="s">
        <v>107</v>
      </c>
      <c r="E310" s="76" t="s">
        <v>585</v>
      </c>
      <c r="F310" s="107" t="s">
        <v>2</v>
      </c>
      <c r="G310" s="85">
        <v>3</v>
      </c>
      <c r="H310" s="87" t="s">
        <v>869</v>
      </c>
      <c r="I310" s="160">
        <f t="shared" si="24"/>
        <v>108.42</v>
      </c>
      <c r="J310" s="50">
        <f t="shared" si="25"/>
        <v>138.45234</v>
      </c>
    </row>
    <row r="311" spans="2:10" s="78" customFormat="1" ht="19.5" customHeight="1" outlineLevel="1">
      <c r="B311" s="75" t="s">
        <v>624</v>
      </c>
      <c r="C311" s="86">
        <v>38091</v>
      </c>
      <c r="D311" s="107" t="s">
        <v>107</v>
      </c>
      <c r="E311" s="76" t="s">
        <v>584</v>
      </c>
      <c r="F311" s="107" t="s">
        <v>2</v>
      </c>
      <c r="G311" s="85">
        <v>7</v>
      </c>
      <c r="H311" s="87" t="s">
        <v>870</v>
      </c>
      <c r="I311" s="160">
        <f t="shared" si="24"/>
        <v>13.65</v>
      </c>
      <c r="J311" s="50">
        <f t="shared" si="25"/>
        <v>17.43105</v>
      </c>
    </row>
    <row r="312" spans="2:10" s="78" customFormat="1" ht="19.5" customHeight="1" outlineLevel="1">
      <c r="B312" s="75" t="s">
        <v>625</v>
      </c>
      <c r="C312" s="86" t="s">
        <v>871</v>
      </c>
      <c r="D312" s="107" t="s">
        <v>107</v>
      </c>
      <c r="E312" s="76" t="s">
        <v>425</v>
      </c>
      <c r="F312" s="75" t="s">
        <v>2</v>
      </c>
      <c r="G312" s="163">
        <v>60</v>
      </c>
      <c r="H312" s="87" t="s">
        <v>872</v>
      </c>
      <c r="I312" s="160">
        <f t="shared" si="24"/>
        <v>10153.8</v>
      </c>
      <c r="J312" s="50">
        <f t="shared" si="25"/>
        <v>12966.402599999998</v>
      </c>
    </row>
    <row r="313" spans="2:10" s="78" customFormat="1" ht="19.5" customHeight="1" outlineLevel="1">
      <c r="B313" s="75" t="s">
        <v>626</v>
      </c>
      <c r="C313" s="86" t="s">
        <v>873</v>
      </c>
      <c r="D313" s="107" t="s">
        <v>107</v>
      </c>
      <c r="E313" s="76" t="s">
        <v>557</v>
      </c>
      <c r="F313" s="75" t="s">
        <v>2</v>
      </c>
      <c r="G313" s="163">
        <v>3</v>
      </c>
      <c r="H313" s="87" t="s">
        <v>874</v>
      </c>
      <c r="I313" s="160">
        <f t="shared" si="24"/>
        <v>387.18</v>
      </c>
      <c r="J313" s="50">
        <f t="shared" si="25"/>
        <v>494.42886</v>
      </c>
    </row>
    <row r="314" spans="2:10" s="78" customFormat="1" ht="30" customHeight="1" outlineLevel="1">
      <c r="B314" s="75" t="s">
        <v>627</v>
      </c>
      <c r="C314" s="86">
        <v>12273</v>
      </c>
      <c r="D314" s="164" t="s">
        <v>107</v>
      </c>
      <c r="E314" s="165" t="s">
        <v>588</v>
      </c>
      <c r="F314" s="75" t="s">
        <v>2</v>
      </c>
      <c r="G314" s="166">
        <v>13</v>
      </c>
      <c r="H314" s="87" t="s">
        <v>875</v>
      </c>
      <c r="I314" s="160">
        <f t="shared" si="24"/>
        <v>603.85</v>
      </c>
      <c r="J314" s="50">
        <f t="shared" si="25"/>
        <v>771.11645</v>
      </c>
    </row>
    <row r="315" spans="2:10" s="78" customFormat="1" ht="19.5" customHeight="1" outlineLevel="1">
      <c r="B315" s="75" t="s">
        <v>628</v>
      </c>
      <c r="C315" s="167">
        <v>72337</v>
      </c>
      <c r="D315" s="167" t="s">
        <v>107</v>
      </c>
      <c r="E315" s="168" t="s">
        <v>419</v>
      </c>
      <c r="F315" s="146" t="s">
        <v>2</v>
      </c>
      <c r="G315" s="98">
        <v>10</v>
      </c>
      <c r="H315" s="87" t="s">
        <v>876</v>
      </c>
      <c r="I315" s="160">
        <f t="shared" si="24"/>
        <v>228.2</v>
      </c>
      <c r="J315" s="50">
        <f t="shared" si="25"/>
        <v>291.41139999999996</v>
      </c>
    </row>
    <row r="316" spans="2:10" ht="19.5" customHeight="1" outlineLevel="1">
      <c r="B316" s="185" t="s">
        <v>295</v>
      </c>
      <c r="C316" s="185"/>
      <c r="D316" s="185"/>
      <c r="E316" s="185"/>
      <c r="F316" s="185"/>
      <c r="G316" s="185"/>
      <c r="H316" s="185"/>
      <c r="I316" s="67">
        <f>SUM(I254:I315)</f>
        <v>54086.34499999999</v>
      </c>
      <c r="J316" s="67">
        <f>SUM(J254:J315)</f>
        <v>69068.26256499998</v>
      </c>
    </row>
    <row r="317" spans="2:9" ht="19.5" customHeight="1">
      <c r="B317" s="115"/>
      <c r="C317" s="115"/>
      <c r="D317" s="115"/>
      <c r="E317" s="115"/>
      <c r="F317" s="115"/>
      <c r="G317" s="115"/>
      <c r="H317" s="115"/>
      <c r="I317" s="116"/>
    </row>
    <row r="318" spans="2:10" ht="19.5" customHeight="1">
      <c r="B318" s="40" t="s">
        <v>190</v>
      </c>
      <c r="C318" s="41"/>
      <c r="D318" s="41"/>
      <c r="E318" s="42" t="s">
        <v>164</v>
      </c>
      <c r="F318" s="42"/>
      <c r="G318" s="43"/>
      <c r="H318" s="43"/>
      <c r="I318" s="73">
        <f>I328</f>
        <v>43254.114</v>
      </c>
      <c r="J318" s="73">
        <f>J328</f>
        <v>55235.50357799999</v>
      </c>
    </row>
    <row r="319" spans="2:10" ht="19.5" customHeight="1" outlineLevel="1">
      <c r="B319" s="75" t="s">
        <v>190</v>
      </c>
      <c r="C319" s="86" t="s">
        <v>877</v>
      </c>
      <c r="D319" s="147" t="s">
        <v>107</v>
      </c>
      <c r="E319" s="82" t="s">
        <v>548</v>
      </c>
      <c r="F319" s="169" t="s">
        <v>1</v>
      </c>
      <c r="G319" s="83">
        <v>3</v>
      </c>
      <c r="H319" s="87" t="s">
        <v>878</v>
      </c>
      <c r="I319" s="50">
        <f>H319*G319</f>
        <v>11279.31</v>
      </c>
      <c r="J319" s="50">
        <f aca="true" t="shared" si="26" ref="J319:J327">(I319*1.277)</f>
        <v>14403.678869999998</v>
      </c>
    </row>
    <row r="320" spans="2:11" ht="19.5" customHeight="1" outlineLevel="1">
      <c r="B320" s="75" t="s">
        <v>296</v>
      </c>
      <c r="C320" s="86">
        <v>26</v>
      </c>
      <c r="D320" s="147" t="s">
        <v>107</v>
      </c>
      <c r="E320" s="82" t="s">
        <v>435</v>
      </c>
      <c r="F320" s="169" t="s">
        <v>1</v>
      </c>
      <c r="G320" s="83">
        <v>26</v>
      </c>
      <c r="H320" s="87" t="s">
        <v>879</v>
      </c>
      <c r="I320" s="50">
        <f aca="true" t="shared" si="27" ref="I320:I327">H320*G320</f>
        <v>113.62</v>
      </c>
      <c r="J320" s="50">
        <f t="shared" si="26"/>
        <v>145.09274</v>
      </c>
      <c r="K320" s="106"/>
    </row>
    <row r="321" spans="2:11" ht="19.5" customHeight="1" outlineLevel="1">
      <c r="B321" s="75" t="s">
        <v>342</v>
      </c>
      <c r="C321" s="113" t="s">
        <v>918</v>
      </c>
      <c r="D321" s="147" t="s">
        <v>198</v>
      </c>
      <c r="E321" s="82" t="s">
        <v>436</v>
      </c>
      <c r="F321" s="118" t="s">
        <v>2</v>
      </c>
      <c r="G321" s="83">
        <v>26</v>
      </c>
      <c r="H321" s="112">
        <v>13.11</v>
      </c>
      <c r="I321" s="50">
        <f t="shared" si="27"/>
        <v>340.86</v>
      </c>
      <c r="J321" s="50">
        <f t="shared" si="26"/>
        <v>435.27822</v>
      </c>
      <c r="K321" s="106"/>
    </row>
    <row r="322" spans="2:11" ht="30" customHeight="1" outlineLevel="1">
      <c r="B322" s="75" t="s">
        <v>343</v>
      </c>
      <c r="C322" s="113" t="s">
        <v>919</v>
      </c>
      <c r="D322" s="147" t="s">
        <v>207</v>
      </c>
      <c r="E322" s="76" t="s">
        <v>437</v>
      </c>
      <c r="F322" s="118" t="s">
        <v>2</v>
      </c>
      <c r="G322" s="83">
        <v>1</v>
      </c>
      <c r="H322" s="112">
        <v>209.1</v>
      </c>
      <c r="I322" s="50">
        <f t="shared" si="27"/>
        <v>209.1</v>
      </c>
      <c r="J322" s="50">
        <f t="shared" si="26"/>
        <v>267.0207</v>
      </c>
      <c r="K322" s="106"/>
    </row>
    <row r="323" spans="2:10" ht="19.5" customHeight="1" outlineLevel="1">
      <c r="B323" s="75" t="s">
        <v>410</v>
      </c>
      <c r="C323" s="86" t="s">
        <v>880</v>
      </c>
      <c r="D323" s="118" t="s">
        <v>107</v>
      </c>
      <c r="E323" s="170" t="s">
        <v>438</v>
      </c>
      <c r="F323" s="118" t="s">
        <v>2</v>
      </c>
      <c r="G323" s="83">
        <v>26</v>
      </c>
      <c r="H323" s="87" t="s">
        <v>881</v>
      </c>
      <c r="I323" s="50">
        <f t="shared" si="27"/>
        <v>1004.1199999999999</v>
      </c>
      <c r="J323" s="50">
        <f t="shared" si="26"/>
        <v>1282.2612399999998</v>
      </c>
    </row>
    <row r="324" spans="2:10" ht="19.5" customHeight="1" outlineLevel="1">
      <c r="B324" s="75" t="s">
        <v>413</v>
      </c>
      <c r="C324" s="86" t="s">
        <v>882</v>
      </c>
      <c r="D324" s="118" t="s">
        <v>107</v>
      </c>
      <c r="E324" s="170" t="s">
        <v>439</v>
      </c>
      <c r="F324" s="169" t="s">
        <v>1</v>
      </c>
      <c r="G324" s="83">
        <v>430.8</v>
      </c>
      <c r="H324" s="87" t="s">
        <v>883</v>
      </c>
      <c r="I324" s="50">
        <f t="shared" si="27"/>
        <v>15737.124000000002</v>
      </c>
      <c r="J324" s="50">
        <f t="shared" si="26"/>
        <v>20096.307348000002</v>
      </c>
    </row>
    <row r="325" spans="2:11" ht="19.5" customHeight="1" outlineLevel="1">
      <c r="B325" s="75" t="s">
        <v>414</v>
      </c>
      <c r="C325" s="86" t="s">
        <v>884</v>
      </c>
      <c r="D325" s="118" t="s">
        <v>107</v>
      </c>
      <c r="E325" s="170" t="s">
        <v>440</v>
      </c>
      <c r="F325" s="169" t="s">
        <v>1</v>
      </c>
      <c r="G325" s="83">
        <v>288</v>
      </c>
      <c r="H325" s="87" t="s">
        <v>885</v>
      </c>
      <c r="I325" s="50">
        <f t="shared" si="27"/>
        <v>13271.039999999999</v>
      </c>
      <c r="J325" s="50">
        <f t="shared" si="26"/>
        <v>16947.118079999997</v>
      </c>
      <c r="K325" s="106"/>
    </row>
    <row r="326" spans="2:10" ht="30" customHeight="1" outlineLevel="1">
      <c r="B326" s="75" t="s">
        <v>415</v>
      </c>
      <c r="C326" s="118">
        <v>83370</v>
      </c>
      <c r="D326" s="118" t="s">
        <v>107</v>
      </c>
      <c r="E326" s="152" t="s">
        <v>441</v>
      </c>
      <c r="F326" s="118" t="s">
        <v>2</v>
      </c>
      <c r="G326" s="83">
        <v>5</v>
      </c>
      <c r="H326" s="87" t="s">
        <v>886</v>
      </c>
      <c r="I326" s="50">
        <f t="shared" si="27"/>
        <v>783.1</v>
      </c>
      <c r="J326" s="50">
        <f t="shared" si="26"/>
        <v>1000.0187</v>
      </c>
    </row>
    <row r="327" spans="2:10" ht="19.5" customHeight="1" outlineLevel="1">
      <c r="B327" s="75" t="s">
        <v>417</v>
      </c>
      <c r="C327" s="118">
        <v>72263</v>
      </c>
      <c r="D327" s="118" t="s">
        <v>107</v>
      </c>
      <c r="E327" s="170" t="s">
        <v>442</v>
      </c>
      <c r="F327" s="118" t="s">
        <v>2</v>
      </c>
      <c r="G327" s="83">
        <v>26</v>
      </c>
      <c r="H327" s="87" t="s">
        <v>887</v>
      </c>
      <c r="I327" s="50">
        <f t="shared" si="27"/>
        <v>515.84</v>
      </c>
      <c r="J327" s="50">
        <f t="shared" si="26"/>
        <v>658.72768</v>
      </c>
    </row>
    <row r="328" spans="2:10" ht="19.5" customHeight="1" outlineLevel="1">
      <c r="B328" s="185" t="s">
        <v>297</v>
      </c>
      <c r="C328" s="185"/>
      <c r="D328" s="185"/>
      <c r="E328" s="185"/>
      <c r="F328" s="185"/>
      <c r="G328" s="185"/>
      <c r="H328" s="185"/>
      <c r="I328" s="156">
        <f>SUM(I319:I327)</f>
        <v>43254.114</v>
      </c>
      <c r="J328" s="156">
        <f>SUM(J319:J327)</f>
        <v>55235.50357799999</v>
      </c>
    </row>
    <row r="329" spans="2:9" ht="19.5" customHeight="1">
      <c r="B329" s="68"/>
      <c r="C329" s="68"/>
      <c r="D329" s="68"/>
      <c r="E329" s="68"/>
      <c r="F329" s="69"/>
      <c r="G329" s="70"/>
      <c r="H329" s="71"/>
      <c r="I329" s="72"/>
    </row>
    <row r="330" spans="2:10" ht="19.5" customHeight="1">
      <c r="B330" s="40" t="s">
        <v>191</v>
      </c>
      <c r="C330" s="41"/>
      <c r="D330" s="41"/>
      <c r="E330" s="42" t="s">
        <v>182</v>
      </c>
      <c r="F330" s="42"/>
      <c r="G330" s="43"/>
      <c r="H330" s="43"/>
      <c r="I330" s="73">
        <f>I341</f>
        <v>45612.1432</v>
      </c>
      <c r="J330" s="73">
        <f>J341</f>
        <v>58246.7068664</v>
      </c>
    </row>
    <row r="331" spans="2:10" ht="19.5" customHeight="1" outlineLevel="1">
      <c r="B331" s="103" t="s">
        <v>298</v>
      </c>
      <c r="C331" s="113" t="s">
        <v>920</v>
      </c>
      <c r="D331" s="147" t="s">
        <v>198</v>
      </c>
      <c r="E331" s="76" t="s">
        <v>305</v>
      </c>
      <c r="F331" s="45" t="s">
        <v>2</v>
      </c>
      <c r="G331" s="48">
        <v>1</v>
      </c>
      <c r="H331" s="112">
        <v>47.52</v>
      </c>
      <c r="I331" s="50">
        <f>H331*G331</f>
        <v>47.52</v>
      </c>
      <c r="J331" s="50">
        <f aca="true" t="shared" si="28" ref="J331:J340">(I331*1.277)</f>
        <v>60.68304</v>
      </c>
    </row>
    <row r="332" spans="2:10" ht="19.5" customHeight="1" outlineLevel="1">
      <c r="B332" s="103" t="s">
        <v>299</v>
      </c>
      <c r="C332" s="86">
        <v>38364</v>
      </c>
      <c r="D332" s="147" t="s">
        <v>107</v>
      </c>
      <c r="E332" s="65" t="s">
        <v>136</v>
      </c>
      <c r="F332" s="45" t="s">
        <v>5</v>
      </c>
      <c r="G332" s="48">
        <v>12.22</v>
      </c>
      <c r="H332" s="87" t="s">
        <v>888</v>
      </c>
      <c r="I332" s="50">
        <f aca="true" t="shared" si="29" ref="I332:I340">H332*G332</f>
        <v>5379.8550000000005</v>
      </c>
      <c r="J332" s="50">
        <f t="shared" si="28"/>
        <v>6870.074835</v>
      </c>
    </row>
    <row r="333" spans="2:10" ht="27.75" customHeight="1" outlineLevel="1">
      <c r="B333" s="103" t="s">
        <v>300</v>
      </c>
      <c r="C333" s="39" t="s">
        <v>306</v>
      </c>
      <c r="D333" s="147" t="s">
        <v>198</v>
      </c>
      <c r="E333" s="76" t="s">
        <v>491</v>
      </c>
      <c r="F333" s="45" t="s">
        <v>5</v>
      </c>
      <c r="G333" s="57">
        <v>3.5</v>
      </c>
      <c r="H333" s="171">
        <v>202.88</v>
      </c>
      <c r="I333" s="50">
        <f t="shared" si="29"/>
        <v>710.0799999999999</v>
      </c>
      <c r="J333" s="50">
        <f t="shared" si="28"/>
        <v>906.7721599999999</v>
      </c>
    </row>
    <row r="334" spans="2:10" ht="19.5" customHeight="1" outlineLevel="1">
      <c r="B334" s="103" t="s">
        <v>301</v>
      </c>
      <c r="C334" s="86">
        <v>41975</v>
      </c>
      <c r="D334" s="118" t="s">
        <v>198</v>
      </c>
      <c r="E334" s="76" t="s">
        <v>157</v>
      </c>
      <c r="F334" s="56" t="s">
        <v>1</v>
      </c>
      <c r="G334" s="57">
        <v>71.3</v>
      </c>
      <c r="H334" s="87" t="s">
        <v>889</v>
      </c>
      <c r="I334" s="50">
        <f t="shared" si="29"/>
        <v>4339.318</v>
      </c>
      <c r="J334" s="50">
        <f t="shared" si="28"/>
        <v>5541.309086</v>
      </c>
    </row>
    <row r="335" spans="2:10" ht="30" customHeight="1" outlineLevel="1">
      <c r="B335" s="103" t="s">
        <v>355</v>
      </c>
      <c r="C335" s="79" t="s">
        <v>307</v>
      </c>
      <c r="D335" s="96" t="s">
        <v>198</v>
      </c>
      <c r="E335" s="133" t="s">
        <v>137</v>
      </c>
      <c r="F335" s="56" t="s">
        <v>5</v>
      </c>
      <c r="G335" s="57">
        <v>6.55</v>
      </c>
      <c r="H335" s="122">
        <v>189.56</v>
      </c>
      <c r="I335" s="50">
        <f t="shared" si="29"/>
        <v>1241.618</v>
      </c>
      <c r="J335" s="50">
        <f t="shared" si="28"/>
        <v>1585.5461859999998</v>
      </c>
    </row>
    <row r="336" spans="2:10" ht="19.5" customHeight="1" outlineLevel="1">
      <c r="B336" s="103" t="s">
        <v>492</v>
      </c>
      <c r="C336" s="79" t="s">
        <v>400</v>
      </c>
      <c r="D336" s="96" t="s">
        <v>198</v>
      </c>
      <c r="E336" s="133" t="s">
        <v>511</v>
      </c>
      <c r="F336" s="56" t="s">
        <v>5</v>
      </c>
      <c r="G336" s="57">
        <v>1.9</v>
      </c>
      <c r="H336" s="122">
        <v>129.75</v>
      </c>
      <c r="I336" s="50">
        <f t="shared" si="29"/>
        <v>246.52499999999998</v>
      </c>
      <c r="J336" s="50">
        <f t="shared" si="28"/>
        <v>314.81242499999996</v>
      </c>
    </row>
    <row r="337" spans="2:10" ht="19.5" customHeight="1" outlineLevel="1">
      <c r="B337" s="103" t="s">
        <v>507</v>
      </c>
      <c r="C337" s="86" t="s">
        <v>890</v>
      </c>
      <c r="D337" s="96" t="s">
        <v>107</v>
      </c>
      <c r="E337" s="133" t="s">
        <v>354</v>
      </c>
      <c r="F337" s="56" t="s">
        <v>5</v>
      </c>
      <c r="G337" s="57">
        <v>75.9</v>
      </c>
      <c r="H337" s="87" t="s">
        <v>891</v>
      </c>
      <c r="I337" s="50">
        <f t="shared" si="29"/>
        <v>24782.868000000002</v>
      </c>
      <c r="J337" s="50">
        <f t="shared" si="28"/>
        <v>31647.722436</v>
      </c>
    </row>
    <row r="338" spans="2:10" ht="19.5" customHeight="1" outlineLevel="1">
      <c r="B338" s="103" t="s">
        <v>508</v>
      </c>
      <c r="C338" s="86" t="s">
        <v>892</v>
      </c>
      <c r="D338" s="96" t="s">
        <v>107</v>
      </c>
      <c r="E338" s="133" t="s">
        <v>496</v>
      </c>
      <c r="F338" s="56" t="s">
        <v>5</v>
      </c>
      <c r="G338" s="57">
        <v>90.96</v>
      </c>
      <c r="H338" s="87" t="s">
        <v>893</v>
      </c>
      <c r="I338" s="50">
        <f t="shared" si="29"/>
        <v>1088.7912</v>
      </c>
      <c r="J338" s="50">
        <f t="shared" si="28"/>
        <v>1390.3863623999998</v>
      </c>
    </row>
    <row r="339" spans="2:12" ht="30" customHeight="1" outlineLevel="1">
      <c r="B339" s="103" t="s">
        <v>509</v>
      </c>
      <c r="C339" s="96" t="s">
        <v>365</v>
      </c>
      <c r="D339" s="79" t="s">
        <v>107</v>
      </c>
      <c r="E339" s="133" t="s">
        <v>512</v>
      </c>
      <c r="F339" s="56" t="s">
        <v>5</v>
      </c>
      <c r="G339" s="57">
        <v>5.4</v>
      </c>
      <c r="H339" s="87" t="s">
        <v>894</v>
      </c>
      <c r="I339" s="50">
        <f t="shared" si="29"/>
        <v>3887.7840000000006</v>
      </c>
      <c r="J339" s="50">
        <f t="shared" si="28"/>
        <v>4964.700168</v>
      </c>
      <c r="L339" s="106"/>
    </row>
    <row r="340" spans="2:10" ht="30" customHeight="1" outlineLevel="1">
      <c r="B340" s="103" t="s">
        <v>510</v>
      </c>
      <c r="C340" s="96" t="s">
        <v>365</v>
      </c>
      <c r="D340" s="79" t="s">
        <v>107</v>
      </c>
      <c r="E340" s="133" t="s">
        <v>513</v>
      </c>
      <c r="F340" s="121" t="s">
        <v>5</v>
      </c>
      <c r="G340" s="57">
        <v>5.4</v>
      </c>
      <c r="H340" s="87" t="s">
        <v>894</v>
      </c>
      <c r="I340" s="50">
        <f t="shared" si="29"/>
        <v>3887.7840000000006</v>
      </c>
      <c r="J340" s="50">
        <f t="shared" si="28"/>
        <v>4964.700168</v>
      </c>
    </row>
    <row r="341" spans="2:10" ht="19.5" customHeight="1" outlineLevel="1">
      <c r="B341" s="185" t="s">
        <v>302</v>
      </c>
      <c r="C341" s="185"/>
      <c r="D341" s="185"/>
      <c r="E341" s="185"/>
      <c r="F341" s="185"/>
      <c r="G341" s="185"/>
      <c r="H341" s="185"/>
      <c r="I341" s="67">
        <f>SUM(I331:I340)</f>
        <v>45612.1432</v>
      </c>
      <c r="J341" s="67">
        <f>SUM(J331:J340)</f>
        <v>58246.7068664</v>
      </c>
    </row>
    <row r="342" spans="2:9" ht="19.5" customHeight="1">
      <c r="B342" s="68"/>
      <c r="C342" s="68"/>
      <c r="D342" s="68"/>
      <c r="E342" s="68"/>
      <c r="F342" s="69"/>
      <c r="G342" s="70"/>
      <c r="H342" s="71"/>
      <c r="I342" s="72"/>
    </row>
    <row r="343" spans="2:10" ht="19.5" customHeight="1">
      <c r="B343" s="40" t="s">
        <v>192</v>
      </c>
      <c r="C343" s="41"/>
      <c r="D343" s="41"/>
      <c r="E343" s="42" t="s">
        <v>165</v>
      </c>
      <c r="F343" s="42"/>
      <c r="G343" s="43"/>
      <c r="H343" s="43"/>
      <c r="I343" s="73">
        <f>SUM(I344)</f>
        <v>2421.1266000000005</v>
      </c>
      <c r="J343" s="73">
        <f>SUM(J344)</f>
        <v>3091.7786682000005</v>
      </c>
    </row>
    <row r="344" spans="2:10" ht="19.5" customHeight="1" outlineLevel="1">
      <c r="B344" s="96" t="s">
        <v>303</v>
      </c>
      <c r="C344" s="172">
        <v>9537</v>
      </c>
      <c r="D344" s="172" t="s">
        <v>424</v>
      </c>
      <c r="E344" s="173" t="s">
        <v>7</v>
      </c>
      <c r="F344" s="128" t="s">
        <v>5</v>
      </c>
      <c r="G344" s="125">
        <v>972.34</v>
      </c>
      <c r="H344" s="87" t="s">
        <v>895</v>
      </c>
      <c r="I344" s="50">
        <f>H344*G344</f>
        <v>2421.1266000000005</v>
      </c>
      <c r="J344" s="50">
        <f>(I344*1.277)</f>
        <v>3091.7786682000005</v>
      </c>
    </row>
    <row r="345" spans="2:10" ht="19.5" customHeight="1" outlineLevel="1">
      <c r="B345" s="185" t="s">
        <v>304</v>
      </c>
      <c r="C345" s="185"/>
      <c r="D345" s="185"/>
      <c r="E345" s="185"/>
      <c r="F345" s="185"/>
      <c r="G345" s="185"/>
      <c r="H345" s="185"/>
      <c r="I345" s="67">
        <f>SUM(I344)</f>
        <v>2421.1266000000005</v>
      </c>
      <c r="J345" s="67">
        <f>SUM(J344)</f>
        <v>3091.7786682000005</v>
      </c>
    </row>
    <row r="346" spans="2:9" ht="19.5" customHeight="1">
      <c r="B346" s="174"/>
      <c r="C346" s="174"/>
      <c r="D346" s="174"/>
      <c r="E346" s="175"/>
      <c r="F346" s="176"/>
      <c r="G346" s="176"/>
      <c r="H346" s="177"/>
      <c r="I346" s="178"/>
    </row>
    <row r="347" spans="2:10" ht="19.5" customHeight="1">
      <c r="B347" s="193" t="s">
        <v>88</v>
      </c>
      <c r="C347" s="193"/>
      <c r="D347" s="193"/>
      <c r="E347" s="194"/>
      <c r="F347" s="194"/>
      <c r="G347" s="194"/>
      <c r="H347" s="194"/>
      <c r="I347" s="179">
        <f>I345+I328+I316+I250+I241+I226+I199+I178+I148+I138+I123+I112+I108+I102+I64+I71+I50+I22+I29+I341</f>
        <v>984682.5062563636</v>
      </c>
      <c r="J347" s="179">
        <f>J345+J328+J316+J250+J241+J226+J199+J178+J148+J138+J123+J112+J108+J102+J64+J71+J50+J22+J29+J341</f>
        <v>1257439.560489376</v>
      </c>
    </row>
    <row r="348" spans="9:10" ht="19.5" customHeight="1" thickBot="1">
      <c r="I348" s="182" t="s">
        <v>926</v>
      </c>
      <c r="J348" s="183" t="s">
        <v>927</v>
      </c>
    </row>
    <row r="349" spans="2:7" ht="12.75" customHeight="1">
      <c r="B349" s="204" t="s">
        <v>644</v>
      </c>
      <c r="C349" s="205"/>
      <c r="D349" s="205"/>
      <c r="E349" s="205"/>
      <c r="F349" s="205"/>
      <c r="G349" s="206"/>
    </row>
    <row r="350" spans="2:7" ht="12.75">
      <c r="B350" s="207"/>
      <c r="C350" s="208"/>
      <c r="D350" s="208"/>
      <c r="E350" s="208"/>
      <c r="F350" s="208"/>
      <c r="G350" s="209"/>
    </row>
    <row r="351" spans="2:7" ht="12.75">
      <c r="B351" s="207"/>
      <c r="C351" s="208"/>
      <c r="D351" s="208"/>
      <c r="E351" s="208"/>
      <c r="F351" s="208"/>
      <c r="G351" s="209"/>
    </row>
    <row r="352" spans="2:7" ht="12.75">
      <c r="B352" s="207"/>
      <c r="C352" s="208"/>
      <c r="D352" s="208"/>
      <c r="E352" s="208"/>
      <c r="F352" s="208"/>
      <c r="G352" s="209"/>
    </row>
    <row r="353" spans="2:7" ht="12.75">
      <c r="B353" s="207"/>
      <c r="C353" s="208"/>
      <c r="D353" s="208"/>
      <c r="E353" s="208"/>
      <c r="F353" s="208"/>
      <c r="G353" s="209"/>
    </row>
    <row r="354" spans="2:7" ht="12.75">
      <c r="B354" s="186" t="s">
        <v>193</v>
      </c>
      <c r="C354" s="187"/>
      <c r="D354" s="187"/>
      <c r="E354" s="187"/>
      <c r="F354" s="187"/>
      <c r="G354" s="188"/>
    </row>
    <row r="355" spans="2:7" ht="12.75">
      <c r="B355" s="186"/>
      <c r="C355" s="187"/>
      <c r="D355" s="187"/>
      <c r="E355" s="187"/>
      <c r="F355" s="187"/>
      <c r="G355" s="188"/>
    </row>
    <row r="356" spans="2:7" ht="12.75">
      <c r="B356" s="186" t="s">
        <v>194</v>
      </c>
      <c r="C356" s="187"/>
      <c r="D356" s="187"/>
      <c r="E356" s="187"/>
      <c r="F356" s="187"/>
      <c r="G356" s="188"/>
    </row>
    <row r="357" spans="2:7" ht="13.5" thickBot="1">
      <c r="B357" s="189"/>
      <c r="C357" s="190"/>
      <c r="D357" s="190"/>
      <c r="E357" s="190"/>
      <c r="F357" s="190"/>
      <c r="G357" s="191"/>
    </row>
  </sheetData>
  <sheetProtection/>
  <mergeCells count="27">
    <mergeCell ref="A1:I3"/>
    <mergeCell ref="B354:G355"/>
    <mergeCell ref="B349:G353"/>
    <mergeCell ref="B341:H341"/>
    <mergeCell ref="B345:H345"/>
    <mergeCell ref="B50:H50"/>
    <mergeCell ref="B64:H64"/>
    <mergeCell ref="G5:H5"/>
    <mergeCell ref="F6:I7"/>
    <mergeCell ref="B328:H328"/>
    <mergeCell ref="B356:G357"/>
    <mergeCell ref="B148:H148"/>
    <mergeCell ref="B138:H138"/>
    <mergeCell ref="B71:H71"/>
    <mergeCell ref="B102:H102"/>
    <mergeCell ref="B108:H108"/>
    <mergeCell ref="B123:H123"/>
    <mergeCell ref="B316:H316"/>
    <mergeCell ref="B241:H241"/>
    <mergeCell ref="B347:H347"/>
    <mergeCell ref="B250:H250"/>
    <mergeCell ref="B22:H22"/>
    <mergeCell ref="B112:H112"/>
    <mergeCell ref="B226:H226"/>
    <mergeCell ref="B178:H178"/>
    <mergeCell ref="B199:H199"/>
    <mergeCell ref="B29:H29"/>
  </mergeCells>
  <conditionalFormatting sqref="G341:H341 G345:H345 G226:H227 G64:H64 G22:H22 G319:G327 G163:G177 G272:G289 H311:H315 G291:G314">
    <cfRule type="cellIs" priority="104" dxfId="0" operator="equal" stopIfTrue="1">
      <formula>0</formula>
    </cfRule>
  </conditionalFormatting>
  <conditionalFormatting sqref="G178:H178">
    <cfRule type="cellIs" priority="103" dxfId="0" operator="equal" stopIfTrue="1">
      <formula>0</formula>
    </cfRule>
  </conditionalFormatting>
  <conditionalFormatting sqref="G229:G237">
    <cfRule type="cellIs" priority="101" dxfId="0" operator="equal" stopIfTrue="1">
      <formula>0</formula>
    </cfRule>
  </conditionalFormatting>
  <conditionalFormatting sqref="G11:H11">
    <cfRule type="cellIs" priority="100" dxfId="0" operator="equal" stopIfTrue="1">
      <formula>0</formula>
    </cfRule>
  </conditionalFormatting>
  <conditionalFormatting sqref="G199:H199">
    <cfRule type="cellIs" priority="97" dxfId="0" operator="equal" stopIfTrue="1">
      <formula>0</formula>
    </cfRule>
  </conditionalFormatting>
  <conditionalFormatting sqref="G241:H241">
    <cfRule type="cellIs" priority="95" dxfId="0" operator="equal" stopIfTrue="1">
      <formula>0</formula>
    </cfRule>
  </conditionalFormatting>
  <conditionalFormatting sqref="G328:H328">
    <cfRule type="cellIs" priority="86" dxfId="0" operator="equal" stopIfTrue="1">
      <formula>0</formula>
    </cfRule>
  </conditionalFormatting>
  <conditionalFormatting sqref="G29:H29">
    <cfRule type="cellIs" priority="90" dxfId="0" operator="equal" stopIfTrue="1">
      <formula>0</formula>
    </cfRule>
  </conditionalFormatting>
  <conditionalFormatting sqref="G50:H50">
    <cfRule type="cellIs" priority="89" dxfId="0" operator="equal" stopIfTrue="1">
      <formula>0</formula>
    </cfRule>
  </conditionalFormatting>
  <conditionalFormatting sqref="G250:H250">
    <cfRule type="cellIs" priority="85" dxfId="0" operator="equal" stopIfTrue="1">
      <formula>0</formula>
    </cfRule>
  </conditionalFormatting>
  <conditionalFormatting sqref="G238">
    <cfRule type="cellIs" priority="82" dxfId="0" operator="equal" stopIfTrue="1">
      <formula>0</formula>
    </cfRule>
  </conditionalFormatting>
  <conditionalFormatting sqref="G239">
    <cfRule type="cellIs" priority="80" dxfId="0" operator="equal" stopIfTrue="1">
      <formula>0</formula>
    </cfRule>
  </conditionalFormatting>
  <conditionalFormatting sqref="G240">
    <cfRule type="cellIs" priority="79" dxfId="0" operator="equal" stopIfTrue="1">
      <formula>0</formula>
    </cfRule>
  </conditionalFormatting>
  <conditionalFormatting sqref="G246:G249">
    <cfRule type="cellIs" priority="5" dxfId="0" operator="equal" stopIfTrue="1">
      <formula>0</formula>
    </cfRule>
  </conditionalFormatting>
  <conditionalFormatting sqref="G244">
    <cfRule type="cellIs" priority="7" dxfId="0" operator="equal" stopIfTrue="1">
      <formula>0</formula>
    </cfRule>
  </conditionalFormatting>
  <conditionalFormatting sqref="G245">
    <cfRule type="cellIs" priority="6" dxfId="0" operator="equal" stopIfTrue="1">
      <formula>0</formula>
    </cfRule>
  </conditionalFormatting>
  <hyperlinks>
    <hyperlink ref="C196" r:id="rId1" display="https://sites.seinfra.ce.gov.br/siproce/desonerada/html/C2832.html?a=1545420163100"/>
  </hyperlinks>
  <printOptions horizontalCentered="1"/>
  <pageMargins left="0.1968503937007874" right="0.1968503937007874" top="0.56" bottom="0.62" header="0.39" footer="0.27"/>
  <pageSetup fitToHeight="0" fitToWidth="1" horizontalDpi="600" verticalDpi="600" orientation="portrait" paperSize="9" scale="63" r:id="rId3"/>
  <headerFooter alignWithMargins="0">
    <oddFooter>&amp;C&amp;F&amp;R&amp;P/&amp;N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PNUD/BRA/00/027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willamy.dias</dc:creator>
  <cp:keywords/>
  <dc:description/>
  <cp:lastModifiedBy>licitaçao</cp:lastModifiedBy>
  <cp:lastPrinted>2014-06-27T14:09:48Z</cp:lastPrinted>
  <dcterms:created xsi:type="dcterms:W3CDTF">2005-05-06T14:48:20Z</dcterms:created>
  <dcterms:modified xsi:type="dcterms:W3CDTF">2019-09-17T19:05:38Z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